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0f06be8ed2b65c1/Persoonlijk/Boot/Documenten/Vaarplannen/Skagerrak/"/>
    </mc:Choice>
  </mc:AlternateContent>
  <xr:revisionPtr revIDLastSave="1999" documentId="13_ncr:1_{CE35B9A9-5532-4404-BCBA-1A4C45053435}" xr6:coauthVersionLast="47" xr6:coauthVersionMax="47" xr10:uidLastSave="{3E62301B-76C8-4D68-B854-2662039C4D7F}"/>
  <bookViews>
    <workbookView xWindow="-110" yWindow="-110" windowWidth="25820" windowHeight="15500" tabRatio="590" xr2:uid="{CB20935F-B3F0-4017-8B39-30C44085C011}"/>
  </bookViews>
  <sheets>
    <sheet name="NOORDELIJKE RICHTING" sheetId="6" r:id="rId1"/>
    <sheet name="VLIELAND - NOORWEGEN" sheetId="2" r:id="rId2"/>
    <sheet name="NOORD VIA HELGOLAND" sheetId="1" r:id="rId3"/>
    <sheet name="NOORD VIA THYBORØN" sheetId="3" r:id="rId4"/>
    <sheet name="ZUIDELIJKE RICHTING" sheetId="8" r:id="rId5"/>
    <sheet name="ZUID VIA HELGOLAND" sheetId="5" r:id="rId6"/>
    <sheet name="THYBORØN - VLIELAND" sheetId="4" r:id="rId7"/>
  </sheets>
  <definedNames>
    <definedName name="HELGOLAND_KRISTIANSAND">'NOORD VIA HELGOLAND'!$B$57</definedName>
    <definedName name="HELGOLAND_MANDAL">'NOORD VIA HELGOLAND'!$B$38</definedName>
    <definedName name="HELGOLAND_THYBORØN">'NOORD VIA HELGOLAND'!$B$76</definedName>
    <definedName name="HELGOLAND_VLIELAND">'ZUID VIA HELGOLAND'!$B$27</definedName>
    <definedName name="THYBORØN_HELGOLAND">'ZUID VIA HELGOLAND'!$B$8</definedName>
    <definedName name="THYBORØN_KRISTIANSAND">'NOORD VIA THYBORØN'!$B$43</definedName>
    <definedName name="THYBORØN_MANDAL">'NOORD VIA THYBORØN'!$B$28</definedName>
    <definedName name="THYBORØN_VLIELAND">'THYBORØN - VLIELAND'!$B$7</definedName>
    <definedName name="VLIELAND_HELGOLAND">'NOORD VIA HELGOLAND'!$B$10</definedName>
    <definedName name="VLIELAND_KRISTIANSAND">'VLIELAND - NOORWEGEN'!$B$29</definedName>
    <definedName name="VLIELAND_MANDAL">'VLIELAND - NOORWEGEN'!$B$8</definedName>
    <definedName name="VLIELAND_THYBORØN">'NOORD VIA THYBORØN'!$B$9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G89" i="1"/>
  <c r="B15" i="5"/>
  <c r="B16" i="5"/>
  <c r="B17" i="5"/>
  <c r="B18" i="5"/>
  <c r="B19" i="5"/>
  <c r="B20" i="5"/>
  <c r="B21" i="5"/>
  <c r="B22" i="5"/>
  <c r="B23" i="5"/>
  <c r="B24" i="5"/>
  <c r="E24" i="4"/>
  <c r="F24" i="4" s="1"/>
  <c r="G23" i="4"/>
  <c r="C23" i="4"/>
  <c r="G22" i="4"/>
  <c r="C22" i="4"/>
  <c r="G21" i="4"/>
  <c r="C21" i="4"/>
  <c r="G20" i="4"/>
  <c r="C20" i="4"/>
  <c r="G19" i="4"/>
  <c r="C19" i="4"/>
  <c r="G18" i="4"/>
  <c r="C18" i="4"/>
  <c r="G17" i="4"/>
  <c r="C17" i="4"/>
  <c r="G16" i="4"/>
  <c r="C16" i="4"/>
  <c r="G15" i="4"/>
  <c r="C15" i="4"/>
  <c r="G14" i="4"/>
  <c r="C14" i="4"/>
  <c r="G13" i="4"/>
  <c r="C13" i="4"/>
  <c r="G12" i="4"/>
  <c r="C12" i="4"/>
  <c r="G11" i="4"/>
  <c r="C11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G10" i="4"/>
  <c r="G30" i="5"/>
  <c r="C48" i="5"/>
  <c r="C31" i="1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11" i="5"/>
  <c r="C13" i="5"/>
  <c r="C14" i="5"/>
  <c r="C15" i="5"/>
  <c r="C16" i="5"/>
  <c r="C17" i="5"/>
  <c r="C18" i="5"/>
  <c r="C19" i="5"/>
  <c r="C20" i="5"/>
  <c r="C21" i="5"/>
  <c r="C22" i="5"/>
  <c r="C23" i="5"/>
  <c r="C24" i="5"/>
  <c r="C12" i="5"/>
  <c r="E25" i="5"/>
  <c r="F25" i="5" s="1"/>
  <c r="B12" i="5"/>
  <c r="B13" i="5" s="1"/>
  <c r="B14" i="5" s="1"/>
  <c r="E53" i="5"/>
  <c r="F53" i="5" s="1"/>
  <c r="G52" i="5"/>
  <c r="C52" i="5"/>
  <c r="G51" i="5"/>
  <c r="C51" i="5"/>
  <c r="G50" i="5"/>
  <c r="C50" i="5"/>
  <c r="G49" i="5"/>
  <c r="C49" i="5"/>
  <c r="G48" i="5"/>
  <c r="G47" i="5"/>
  <c r="C47" i="5"/>
  <c r="G46" i="5"/>
  <c r="C46" i="5"/>
  <c r="G45" i="5"/>
  <c r="C45" i="5"/>
  <c r="G44" i="5"/>
  <c r="C44" i="5"/>
  <c r="G43" i="5"/>
  <c r="C43" i="5"/>
  <c r="G42" i="5"/>
  <c r="C42" i="5"/>
  <c r="G41" i="5"/>
  <c r="C41" i="5"/>
  <c r="G40" i="5"/>
  <c r="C40" i="5"/>
  <c r="G39" i="5"/>
  <c r="C39" i="5"/>
  <c r="G38" i="5"/>
  <c r="C38" i="5"/>
  <c r="G37" i="5"/>
  <c r="C37" i="5"/>
  <c r="G36" i="5"/>
  <c r="C36" i="5"/>
  <c r="G35" i="5"/>
  <c r="C35" i="5"/>
  <c r="G34" i="5"/>
  <c r="C34" i="5"/>
  <c r="G33" i="5"/>
  <c r="C33" i="5"/>
  <c r="G32" i="5"/>
  <c r="C32" i="5"/>
  <c r="G31" i="5"/>
  <c r="C31" i="5"/>
  <c r="B31" i="5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G73" i="1"/>
  <c r="C73" i="1"/>
  <c r="E72" i="1"/>
  <c r="G72" i="1" s="1"/>
  <c r="C72" i="1"/>
  <c r="G71" i="1"/>
  <c r="C71" i="1"/>
  <c r="G70" i="1"/>
  <c r="C70" i="1"/>
  <c r="C69" i="1"/>
  <c r="B69" i="1"/>
  <c r="B70" i="1" s="1"/>
  <c r="B71" i="1" s="1"/>
  <c r="B72" i="1" s="1"/>
  <c r="B73" i="1" s="1"/>
  <c r="E49" i="1"/>
  <c r="G49" i="1" s="1"/>
  <c r="G54" i="1"/>
  <c r="C54" i="1"/>
  <c r="G53" i="1"/>
  <c r="C53" i="1"/>
  <c r="G52" i="1"/>
  <c r="C52" i="1"/>
  <c r="G51" i="1"/>
  <c r="C51" i="1"/>
  <c r="G50" i="1"/>
  <c r="C50" i="1"/>
  <c r="C49" i="1"/>
  <c r="G52" i="3"/>
  <c r="G48" i="3"/>
  <c r="G49" i="3"/>
  <c r="G50" i="3"/>
  <c r="G51" i="3"/>
  <c r="G47" i="3"/>
  <c r="G33" i="3"/>
  <c r="G34" i="3"/>
  <c r="G35" i="3"/>
  <c r="G36" i="3"/>
  <c r="G37" i="3"/>
  <c r="G38" i="3"/>
  <c r="G41" i="3" s="1"/>
  <c r="G39" i="3"/>
  <c r="G40" i="3"/>
  <c r="G3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12" i="3"/>
  <c r="G80" i="1"/>
  <c r="G81" i="1"/>
  <c r="G82" i="1"/>
  <c r="G84" i="1"/>
  <c r="G85" i="1"/>
  <c r="G86" i="1"/>
  <c r="G87" i="1"/>
  <c r="G88" i="1"/>
  <c r="G90" i="1"/>
  <c r="G91" i="1"/>
  <c r="G92" i="1"/>
  <c r="G79" i="1"/>
  <c r="G62" i="1"/>
  <c r="G63" i="1"/>
  <c r="G64" i="1"/>
  <c r="G66" i="1"/>
  <c r="G67" i="1"/>
  <c r="G68" i="1"/>
  <c r="G61" i="1"/>
  <c r="G42" i="1"/>
  <c r="G43" i="1"/>
  <c r="G44" i="1"/>
  <c r="G46" i="1"/>
  <c r="G47" i="1"/>
  <c r="G48" i="1"/>
  <c r="G41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13" i="1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27" i="2"/>
  <c r="G22" i="2"/>
  <c r="G23" i="2"/>
  <c r="G24" i="2"/>
  <c r="G25" i="2"/>
  <c r="G26" i="2"/>
  <c r="G11" i="2"/>
  <c r="G12" i="2"/>
  <c r="G13" i="2"/>
  <c r="G14" i="2"/>
  <c r="G15" i="2"/>
  <c r="G16" i="2"/>
  <c r="G17" i="2"/>
  <c r="G18" i="2"/>
  <c r="G19" i="2"/>
  <c r="G20" i="2"/>
  <c r="G21" i="2"/>
  <c r="E26" i="3"/>
  <c r="F26" i="3" s="1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C68" i="1"/>
  <c r="C67" i="1"/>
  <c r="C66" i="1"/>
  <c r="E65" i="1"/>
  <c r="G65" i="1" s="1"/>
  <c r="C65" i="1"/>
  <c r="C64" i="1"/>
  <c r="C63" i="1"/>
  <c r="C62" i="1"/>
  <c r="B61" i="1"/>
  <c r="B62" i="1" s="1"/>
  <c r="B63" i="1" s="1"/>
  <c r="B64" i="1" s="1"/>
  <c r="B65" i="1" s="1"/>
  <c r="B66" i="1" s="1"/>
  <c r="B67" i="1" s="1"/>
  <c r="B68" i="1" s="1"/>
  <c r="C48" i="1"/>
  <c r="C47" i="1"/>
  <c r="C46" i="1"/>
  <c r="E45" i="1"/>
  <c r="G45" i="1" s="1"/>
  <c r="C45" i="1"/>
  <c r="C44" i="1"/>
  <c r="C43" i="1"/>
  <c r="C42" i="1"/>
  <c r="B42" i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E36" i="1"/>
  <c r="F36" i="1" s="1"/>
  <c r="C35" i="1"/>
  <c r="C34" i="1"/>
  <c r="C33" i="1"/>
  <c r="C32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C53" i="3"/>
  <c r="C54" i="3"/>
  <c r="C51" i="3"/>
  <c r="C52" i="3"/>
  <c r="G54" i="3"/>
  <c r="E53" i="3"/>
  <c r="G53" i="3" s="1"/>
  <c r="C50" i="3"/>
  <c r="H49" i="3"/>
  <c r="C49" i="3"/>
  <c r="C48" i="3"/>
  <c r="E35" i="3"/>
  <c r="C40" i="3"/>
  <c r="C39" i="3"/>
  <c r="C38" i="3"/>
  <c r="C37" i="3"/>
  <c r="C36" i="3"/>
  <c r="C35" i="3"/>
  <c r="H34" i="3"/>
  <c r="C33" i="3"/>
  <c r="C34" i="3"/>
  <c r="E45" i="2"/>
  <c r="E46" i="2"/>
  <c r="E47" i="2"/>
  <c r="E48" i="2"/>
  <c r="E49" i="2"/>
  <c r="E50" i="2"/>
  <c r="E51" i="2"/>
  <c r="E52" i="2"/>
  <c r="E44" i="2"/>
  <c r="E43" i="2"/>
  <c r="C44" i="2"/>
  <c r="C45" i="2"/>
  <c r="C46" i="2"/>
  <c r="C47" i="2"/>
  <c r="C48" i="2"/>
  <c r="C49" i="2"/>
  <c r="C50" i="2"/>
  <c r="C51" i="2"/>
  <c r="C52" i="2"/>
  <c r="C53" i="2"/>
  <c r="C22" i="2"/>
  <c r="C23" i="2"/>
  <c r="C24" i="2"/>
  <c r="C25" i="2"/>
  <c r="C26" i="2"/>
  <c r="C92" i="1"/>
  <c r="C91" i="1"/>
  <c r="C90" i="1"/>
  <c r="C88" i="1"/>
  <c r="C87" i="1"/>
  <c r="C86" i="1"/>
  <c r="C85" i="1"/>
  <c r="C84" i="1"/>
  <c r="E83" i="1"/>
  <c r="E93" i="1" s="1"/>
  <c r="F93" i="1" s="1"/>
  <c r="C83" i="1"/>
  <c r="C82" i="1"/>
  <c r="C81" i="1"/>
  <c r="C80" i="1"/>
  <c r="B80" i="1"/>
  <c r="B81" i="1" s="1"/>
  <c r="B82" i="1" s="1"/>
  <c r="B83" i="1" s="1"/>
  <c r="B84" i="1" s="1"/>
  <c r="B85" i="1" s="1"/>
  <c r="B86" i="1" s="1"/>
  <c r="B87" i="1" s="1"/>
  <c r="B88" i="1" s="1"/>
  <c r="B89" i="1" s="1"/>
  <c r="B33" i="3"/>
  <c r="B34" i="3" s="1"/>
  <c r="B35" i="3" s="1"/>
  <c r="B36" i="3" s="1"/>
  <c r="B37" i="3" s="1"/>
  <c r="B38" i="3" s="1"/>
  <c r="B39" i="3" s="1"/>
  <c r="B40" i="3" s="1"/>
  <c r="C43" i="2"/>
  <c r="C42" i="2"/>
  <c r="C41" i="2"/>
  <c r="C40" i="2"/>
  <c r="C39" i="2"/>
  <c r="C38" i="2"/>
  <c r="C37" i="2"/>
  <c r="C36" i="2"/>
  <c r="C35" i="2"/>
  <c r="C34" i="2"/>
  <c r="B34" i="2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C19" i="2"/>
  <c r="C20" i="2"/>
  <c r="C21" i="2"/>
  <c r="C18" i="2"/>
  <c r="C13" i="2"/>
  <c r="C14" i="2"/>
  <c r="C15" i="2"/>
  <c r="C16" i="2"/>
  <c r="C17" i="2"/>
  <c r="C12" i="2"/>
  <c r="E27" i="2"/>
  <c r="F27" i="2" s="1"/>
  <c r="B12" i="2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90" i="1" l="1"/>
  <c r="B91" i="1" s="1"/>
  <c r="B92" i="1" s="1"/>
  <c r="G24" i="4"/>
  <c r="G53" i="5"/>
  <c r="G25" i="5"/>
  <c r="E69" i="1"/>
  <c r="G69" i="1" s="1"/>
  <c r="G74" i="1" s="1"/>
  <c r="G83" i="1"/>
  <c r="G93" i="1" s="1"/>
  <c r="E41" i="3"/>
  <c r="F41" i="3" s="1"/>
  <c r="G55" i="3"/>
  <c r="G26" i="3"/>
  <c r="E55" i="3"/>
  <c r="F55" i="3" s="1"/>
  <c r="G36" i="1"/>
  <c r="E55" i="1"/>
  <c r="F55" i="1" s="1"/>
  <c r="B48" i="3"/>
  <c r="B49" i="3" s="1"/>
  <c r="B50" i="3" s="1"/>
  <c r="E54" i="2"/>
  <c r="F54" i="2" s="1"/>
  <c r="G55" i="1"/>
  <c r="G54" i="2"/>
  <c r="E74" i="1" l="1"/>
  <c r="F74" i="1" s="1"/>
  <c r="B51" i="3"/>
  <c r="B52" i="3" s="1"/>
  <c r="B53" i="3" s="1"/>
  <c r="B54" i="3" s="1"/>
</calcChain>
</file>

<file path=xl/sharedStrings.xml><?xml version="1.0" encoding="utf-8"?>
<sst xmlns="http://schemas.openxmlformats.org/spreadsheetml/2006/main" count="559" uniqueCount="169">
  <si>
    <t>Vlieland</t>
  </si>
  <si>
    <t>Betonning volgen</t>
  </si>
  <si>
    <t>066°</t>
  </si>
  <si>
    <t>Koers volgen</t>
  </si>
  <si>
    <t>075°</t>
  </si>
  <si>
    <t>070°</t>
  </si>
  <si>
    <t>088°</t>
  </si>
  <si>
    <t>Koers volgen; Boei heeft AIS</t>
  </si>
  <si>
    <t>Koers volgen; Uitwijk naar Norderney, betonning volgen; 1,7m diep; Haven Norderney: VHF17</t>
  </si>
  <si>
    <t>Koers volgen; Uitwijk naar Borkum, betonning volgen; 1,2m diep, dus met hoog water aanvaren; Haven Borkum: VHF14; Burkana-haven: VHF17</t>
  </si>
  <si>
    <t>Südhaven Helgoland</t>
  </si>
  <si>
    <t>Bakboord naar Südhaven; VHF67</t>
  </si>
  <si>
    <t>SOG (KN)</t>
  </si>
  <si>
    <t>SB: ZS 2A-Boei - (Rood) 6s</t>
  </si>
  <si>
    <t>SB: TG-Boei - Q(9).15s</t>
  </si>
  <si>
    <t>SB: Stolzenfels-Boei - VQ(9).10s</t>
  </si>
  <si>
    <t>SB: TS-Boei - VQ</t>
  </si>
  <si>
    <t>SB: BR-Boei - Q</t>
  </si>
  <si>
    <t>SB: AM-Boei - VQ</t>
  </si>
  <si>
    <t>SB: PEN 21-Baken - FL(4)Y.10s</t>
  </si>
  <si>
    <t>SB: A-KERK-Boei - VQ(9).10s</t>
  </si>
  <si>
    <t>SB: Westerems-Boei - Iso.4s</t>
  </si>
  <si>
    <t>SB: Riffgat-Boei - Iso.8s</t>
  </si>
  <si>
    <t>SB: Osterems-Boei - Iso.4s</t>
  </si>
  <si>
    <t>SB: Juisteriff-N-Boei - Q</t>
  </si>
  <si>
    <t>SB: Juist-N-Boei - VQ</t>
  </si>
  <si>
    <t>SB: Schluchter-Boei - Iso.8s</t>
  </si>
  <si>
    <t>SB: Dovetief-Boei - Iso.4s</t>
  </si>
  <si>
    <t>SB: 1B/Jade1 - OC.G.4s</t>
  </si>
  <si>
    <t xml:space="preserve"> </t>
  </si>
  <si>
    <t>SB: Norderney-Noord - Q</t>
  </si>
  <si>
    <t>SB: 2A-Boei - FL(2)R.9s</t>
  </si>
  <si>
    <t>SB: E3-Boei - Iso.4s</t>
  </si>
  <si>
    <t>SB: Helgoland-O-Boei - Q(3).10s</t>
  </si>
  <si>
    <t>SB: 6-Boei - Fl(2)R.9s</t>
  </si>
  <si>
    <t>SB: Südhaven Helgoland</t>
  </si>
  <si>
    <t>Koers volgen; coördinaat ruim bemeten</t>
  </si>
  <si>
    <t>COG</t>
  </si>
  <si>
    <t>Koers volgen richting AM-boei voor 5 NM</t>
  </si>
  <si>
    <t>BB: TE-B - Iso 4s</t>
  </si>
  <si>
    <t>BB: EF-B - Iso 4s</t>
  </si>
  <si>
    <t>SB: DBU-W1</t>
  </si>
  <si>
    <t>Koers volgen (coördinaat: 54°6'N - 5°35'E)</t>
  </si>
  <si>
    <t>Mandal</t>
  </si>
  <si>
    <t>BB: Rood 8</t>
  </si>
  <si>
    <t>SB: N6 - Q(6)+LFl.15s</t>
  </si>
  <si>
    <t>SB: N4</t>
  </si>
  <si>
    <t>SB: N2</t>
  </si>
  <si>
    <t>SB: Sellebrunn-W - Q(9)15s</t>
  </si>
  <si>
    <t>SB: 54°10'8''N - 7°54'E</t>
  </si>
  <si>
    <t>SB: 54°20'0''N - 7°33'E</t>
  </si>
  <si>
    <t>SB: Q(9).15s</t>
  </si>
  <si>
    <t>Koers volgen (kardinale ton)</t>
  </si>
  <si>
    <t>SB: YBY - Q(9).15s</t>
  </si>
  <si>
    <t>SB: 55°29'0''N - 7°30'E</t>
  </si>
  <si>
    <t>SB: Racon(T) - LFl.10s</t>
  </si>
  <si>
    <t>SB: Fl.G.3s (Groen)</t>
  </si>
  <si>
    <t>SB: Fl(2).G.5s (Groen)</t>
  </si>
  <si>
    <t>BB: Buskebåen (Rood-Zwart)</t>
  </si>
  <si>
    <t>BB: Hatholmbåen (Rood-Zwart)</t>
  </si>
  <si>
    <t>Vuurtoren Sjøsanden</t>
  </si>
  <si>
    <t>BB: Pirhodet - Iso.R. 4s4,5m 1,5M</t>
  </si>
  <si>
    <t>Lichtenlijn Malmø</t>
  </si>
  <si>
    <t>BB: Hanegalsbåen (Rood-Zwart)</t>
  </si>
  <si>
    <t>BB: Lyngholmbåen (Rood)</t>
  </si>
  <si>
    <t>SB: Smådegalsbåen (Groen)</t>
  </si>
  <si>
    <t>BB: Kastelbåen (Rood)</t>
  </si>
  <si>
    <t>BB: Vuurtoren Svartskjær</t>
  </si>
  <si>
    <t>SB: Skjede (Groen)</t>
  </si>
  <si>
    <t>BB: Gjeiteva</t>
  </si>
  <si>
    <t>BB: Bragdøytangen</t>
  </si>
  <si>
    <t>SB: Kirkebåen</t>
  </si>
  <si>
    <t>Koers volgen om Odderøya te omzeilen</t>
  </si>
  <si>
    <t>BB: Bleikerøybåen</t>
  </si>
  <si>
    <t>Kristiansand Gjestehavn</t>
  </si>
  <si>
    <t>N.B. De koersen en afstanden zijn richtlijnen. Er kunnen geen rechten aan worden ontleend. Zeilboot Ohana is niet aansprakelijk voor eventuele fouten in het vaarplan.</t>
  </si>
  <si>
    <t>Betonning volgen; Thyborøn haveningang Nordre Inderhavn</t>
  </si>
  <si>
    <t>BB: Fl.G.3s (Groen)</t>
  </si>
  <si>
    <t>BB: Fl(2).G.5s (Groen)</t>
  </si>
  <si>
    <t>BB: Skipbåen</t>
  </si>
  <si>
    <t>SB: Dversøybåen</t>
  </si>
  <si>
    <t>SB: Revholmane</t>
  </si>
  <si>
    <t>LEGENDA</t>
  </si>
  <si>
    <r>
      <t xml:space="preserve">OVERZICHTSKAART VAARPLAN </t>
    </r>
    <r>
      <rPr>
        <sz val="16"/>
        <color theme="4" tint="-0.499984740745262"/>
        <rFont val="Segoe UI"/>
        <family val="2"/>
      </rPr>
      <t>- NOORDELIJKE RICHTING</t>
    </r>
  </si>
  <si>
    <r>
      <t xml:space="preserve">Betonning volgen; West-Terschelling </t>
    </r>
    <r>
      <rPr>
        <i/>
        <sz val="10"/>
        <color theme="1"/>
        <rFont val="Segoe UI"/>
        <family val="2"/>
      </rPr>
      <t>Brandaris Trafic Center</t>
    </r>
    <r>
      <rPr>
        <sz val="10"/>
        <color theme="1"/>
        <rFont val="Segoe UI"/>
        <family val="2"/>
      </rPr>
      <t xml:space="preserve"> VHF2 melden bij vertrek naar Noordzee/aankomst vanaf Noordzee</t>
    </r>
  </si>
  <si>
    <t>SB: 53°21'N - 5°56'E</t>
  </si>
  <si>
    <t>VAARPLAN VLIELAND - MANDAL</t>
  </si>
  <si>
    <t>VAARPLAN VLIELAND - KRISTIANSAND</t>
  </si>
  <si>
    <t>VAN</t>
  </si>
  <si>
    <t>NAAR</t>
  </si>
  <si>
    <t>AFSTAND (NM)</t>
  </si>
  <si>
    <t>DUUR (U:M)</t>
  </si>
  <si>
    <t>OPMERKING</t>
  </si>
  <si>
    <t>TOTAAL</t>
  </si>
  <si>
    <t>Lichtenlijn volgen</t>
  </si>
  <si>
    <r>
      <rPr>
        <i/>
        <sz val="10"/>
        <color theme="9"/>
        <rFont val="Segoe UI"/>
        <family val="2"/>
      </rPr>
      <t>STUURBOORD HOUDEN = GROEN</t>
    </r>
    <r>
      <rPr>
        <i/>
        <sz val="10"/>
        <color theme="4" tint="-0.499984740745262"/>
        <rFont val="Segoe UI"/>
        <family val="2"/>
      </rPr>
      <t xml:space="preserve">; </t>
    </r>
    <r>
      <rPr>
        <i/>
        <sz val="10"/>
        <color rgb="FFC00000"/>
        <rFont val="Segoe UI"/>
        <family val="2"/>
      </rPr>
      <t>BAKBOORD HOUDEN = ROOD</t>
    </r>
  </si>
  <si>
    <t>VIA WESTELIJKE VAARROUTE</t>
  </si>
  <si>
    <t>VAARPLAN VLIELAND - NOORWEGEN</t>
  </si>
  <si>
    <t>VAARPLAN VLIELAND - KRISTIANSAND (VIA WESTELIJKE VAARROUTE)</t>
  </si>
  <si>
    <t>KLIK OP DE VERBINDINGSLIJNEN OM HET VAARPLAN TE ZIEN!</t>
  </si>
  <si>
    <t>VAARPLAN NOORD VIA HELGOLAND</t>
  </si>
  <si>
    <t>VAARPLAN VLIELAND - HELGOLAND</t>
  </si>
  <si>
    <t>VAARPLAN HELGOLAND - MANDAL</t>
  </si>
  <si>
    <t>VAARPLAN HELGOLAND - KRISTIANSAND</t>
  </si>
  <si>
    <t>VAARPLAN HELGOLAND - THYBORØN</t>
  </si>
  <si>
    <t>VLIELAND - MANDAL</t>
  </si>
  <si>
    <t>VLIELAND - KRISTIANSAND</t>
  </si>
  <si>
    <t>VLIELAND - HELGOLAND</t>
  </si>
  <si>
    <t>HELGOLAND - MANDAL</t>
  </si>
  <si>
    <t>HELGOLAND - KRISTIANSAND</t>
  </si>
  <si>
    <t>HELGOLAND - THYBORØN</t>
  </si>
  <si>
    <t>VLIELAND - THYBORØN</t>
  </si>
  <si>
    <t>THYBORØN - MANDAL</t>
  </si>
  <si>
    <t>THYBORØN - KRISTIANSAND</t>
  </si>
  <si>
    <t>VAARPLAN VLIELAND - THYBORØN</t>
  </si>
  <si>
    <t>VAARPLAN THYBORØN - MANDAL</t>
  </si>
  <si>
    <t>Nordre Inderhavn</t>
  </si>
  <si>
    <t>VAARPLAN THYBORØN - KRISTIANSAND</t>
  </si>
  <si>
    <t>VIA OOSTELIJKE VAARROUTE</t>
  </si>
  <si>
    <t>VAARPLAN THYBORØN - KRISTIANSAND (VIA OOSTELIJKE VAARROUTE)</t>
  </si>
  <si>
    <t>VAARPLAN HELGOLAND - KRISTIANSAND (VIA OOSTELIJKE VAARROUTE)</t>
  </si>
  <si>
    <r>
      <t xml:space="preserve">OVERZICHTSKAART VAARPLAN </t>
    </r>
    <r>
      <rPr>
        <sz val="16"/>
        <color theme="4" tint="-0.499984740745262"/>
        <rFont val="Segoe UI"/>
        <family val="2"/>
      </rPr>
      <t>- ZUIDELIJKE RICHTING</t>
    </r>
  </si>
  <si>
    <t>VAARPLAN HELGOLAND - VLIELAND</t>
  </si>
  <si>
    <t>VAARPLAN THYBORØN - HELGOLAND</t>
  </si>
  <si>
    <t>BB: Racon(T) - LFl.10s</t>
  </si>
  <si>
    <t>BB: 55°29'0''N - 7°30'E</t>
  </si>
  <si>
    <t>SB: Rood 8</t>
  </si>
  <si>
    <t>BB: 54°10'8''N - 7°54'E</t>
  </si>
  <si>
    <t>BB: N6 - Q(6)+LFl.15s</t>
  </si>
  <si>
    <t>BB: N4</t>
  </si>
  <si>
    <t>BB: N2</t>
  </si>
  <si>
    <t>BB: Sellebrunn-W - Q(9)15s</t>
  </si>
  <si>
    <t>BB: 54°20'0''N - 7°33'E</t>
  </si>
  <si>
    <t>BB: YBY - Q(9).15s</t>
  </si>
  <si>
    <t>BB: 6-Boei - Fl(2)R.9s</t>
  </si>
  <si>
    <t>BB: Helgoland-O-Boei - Q(3).10s</t>
  </si>
  <si>
    <t>BB: E3-Boei - Iso.4s</t>
  </si>
  <si>
    <t>BB: 2A-Boei - FL(2)R.9s</t>
  </si>
  <si>
    <t>BB: 1B/Jade1 - OC.G.4s</t>
  </si>
  <si>
    <t>BB: Norderney-Noord - Q</t>
  </si>
  <si>
    <t>BB: Dovetief-Boei - Iso.4s</t>
  </si>
  <si>
    <t>BB: Schluchter-Boei - Iso.8s</t>
  </si>
  <si>
    <t>BB: Juist-N-Boei - VQ</t>
  </si>
  <si>
    <t>BB: Juisteriff-N-Boei - Q</t>
  </si>
  <si>
    <t>BB: Osterems-Boei - Iso.4s</t>
  </si>
  <si>
    <t>BB: Riffgat-Boei - Iso.8s</t>
  </si>
  <si>
    <t>BB: Westerems-Boei - Iso.4s</t>
  </si>
  <si>
    <t>BB: A-KERK-Boei - VQ(9).10s</t>
  </si>
  <si>
    <t>BB: PEN 21-Baken - FL(4)Y.10s</t>
  </si>
  <si>
    <t>BB: AM-Boei - VQ</t>
  </si>
  <si>
    <t>BB: BR-Boei - Q</t>
  </si>
  <si>
    <t>BB: TS-Boei - VQ</t>
  </si>
  <si>
    <t>BB: Stolzenfels-Boei - VQ(9).10s</t>
  </si>
  <si>
    <t>BB: TG-Boei - Q(9).15s</t>
  </si>
  <si>
    <t>BB: 53°21'N - 5°56'E</t>
  </si>
  <si>
    <t>BB: ZS 2A-Boei - (Rood) 6s</t>
  </si>
  <si>
    <t>VAARPLAN THYBORØN - VLIELAND</t>
  </si>
  <si>
    <t>VAARPLAN THYBORØN -VLIELAND</t>
  </si>
  <si>
    <t>BB: DBU-W1</t>
  </si>
  <si>
    <t>SB: EF-B - Iso 4s</t>
  </si>
  <si>
    <t>SB: TE-B - Iso 4s</t>
  </si>
  <si>
    <t>THYBORØN - VLIELAND</t>
  </si>
  <si>
    <t>THYBORØN - HELGOLAND</t>
  </si>
  <si>
    <t>HELGOLAND - VLIELAND</t>
  </si>
  <si>
    <t>Fl(3).G.10s (Groen)</t>
  </si>
  <si>
    <t>Betonning volgen; Thyborøn haveningang Nordre Inderhavn. Let op: Havenhoofd ingang!</t>
  </si>
  <si>
    <t>SB: Fl.G.3s (Groen havenhoofd)</t>
  </si>
  <si>
    <t>BB: 56°43'0''N - 8°0'E</t>
  </si>
  <si>
    <t>SB: 56°43'0''N - 8°0'E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</si>
</sst>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\°"/>
    <numFmt numFmtId="165" formatCode="#,##0.0"/>
    <numFmt numFmtId="166" formatCode="[h]:mm"/>
  </numFmts>
  <fonts count="30" x14ac:knownFonts="1">
    <font>
      <sz val="10"/>
      <color theme="1"/>
      <name val="Calibri"/>
      <family val="2"/>
    </font>
    <font>
      <b/>
      <sz val="16"/>
      <color theme="4" tint="-0.499984740745262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9"/>
      <name val="Segoe UI"/>
      <family val="2"/>
    </font>
    <font>
      <sz val="10"/>
      <color theme="4"/>
      <name val="Segoe UI"/>
      <family val="2"/>
    </font>
    <font>
      <sz val="10"/>
      <color theme="5"/>
      <name val="Segoe UI"/>
      <family val="2"/>
    </font>
    <font>
      <sz val="16"/>
      <color theme="4" tint="-0.499984740745262"/>
      <name val="Segoe UI"/>
      <family val="2"/>
    </font>
    <font>
      <i/>
      <sz val="10"/>
      <color theme="1"/>
      <name val="Segoe UI"/>
      <family val="2"/>
    </font>
    <font>
      <i/>
      <sz val="10"/>
      <color theme="4" tint="-0.499984740745262"/>
      <name val="Segoe UI"/>
      <family val="2"/>
    </font>
    <font>
      <i/>
      <sz val="10"/>
      <color theme="9"/>
      <name val="Segoe UI"/>
      <family val="2"/>
    </font>
    <font>
      <i/>
      <sz val="10"/>
      <color rgb="FFC00000"/>
      <name val="Segoe UI"/>
      <family val="2"/>
    </font>
    <font>
      <sz val="10"/>
      <color theme="4" tint="-0.499984740745262"/>
      <name val="Segoe UI"/>
      <family val="2"/>
    </font>
    <font>
      <sz val="10"/>
      <color theme="0"/>
      <name val="Segoe UI"/>
      <family val="2"/>
    </font>
    <font>
      <i/>
      <sz val="10"/>
      <color theme="9" tint="-0.249977111117893"/>
      <name val="Segoe UI"/>
      <family val="2"/>
    </font>
    <font>
      <b/>
      <sz val="10"/>
      <color theme="0"/>
      <name val="Segoe UI"/>
      <family val="2"/>
    </font>
    <font>
      <b/>
      <sz val="12"/>
      <color theme="9"/>
      <name val="Segoe UI"/>
      <family val="2"/>
    </font>
    <font>
      <b/>
      <sz val="12"/>
      <color theme="4"/>
      <name val="Segoe UI"/>
      <family val="2"/>
    </font>
    <font>
      <i/>
      <sz val="10"/>
      <color theme="4"/>
      <name val="Segoe UI"/>
      <family val="2"/>
    </font>
    <font>
      <u/>
      <sz val="10"/>
      <color theme="10"/>
      <name val="Calibri"/>
      <family val="2"/>
    </font>
    <font>
      <u/>
      <sz val="12"/>
      <color theme="9"/>
      <name val="Calibri"/>
      <family val="2"/>
    </font>
    <font>
      <b/>
      <sz val="12"/>
      <color theme="5"/>
      <name val="Segoe UI"/>
      <family val="2"/>
    </font>
    <font>
      <i/>
      <sz val="10"/>
      <color theme="5"/>
      <name val="Segoe UI"/>
      <family val="2"/>
    </font>
    <font>
      <u/>
      <sz val="10"/>
      <color theme="5"/>
      <name val="Segoe UI"/>
      <family val="2"/>
    </font>
    <font>
      <u/>
      <sz val="10"/>
      <color theme="9"/>
      <name val="Segoe UI"/>
      <family val="2"/>
    </font>
    <font>
      <u/>
      <sz val="10"/>
      <color theme="4"/>
      <name val="Segoe UI"/>
      <family val="2"/>
    </font>
    <font>
      <u/>
      <sz val="12"/>
      <color theme="4"/>
      <name val="Calibri"/>
      <family val="2"/>
    </font>
    <font>
      <u/>
      <sz val="11"/>
      <color theme="5"/>
      <name val="Calibri"/>
      <family val="2"/>
    </font>
    <font>
      <u/>
      <sz val="12"/>
      <color theme="5"/>
      <name val="Calibri"/>
      <family val="2"/>
    </font>
    <font>
      <u/>
      <sz val="11"/>
      <color theme="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2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3" fillId="3" borderId="0" xfId="0" applyFont="1" applyFill="1"/>
    <xf numFmtId="0" fontId="2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4" fillId="0" borderId="0" xfId="0" applyFont="1"/>
    <xf numFmtId="0" fontId="15" fillId="4" borderId="1" xfId="0" applyFont="1" applyFill="1" applyBorder="1"/>
    <xf numFmtId="165" fontId="15" fillId="4" borderId="1" xfId="0" applyNumberFormat="1" applyFont="1" applyFill="1" applyBorder="1" applyAlignment="1">
      <alignment horizontal="right"/>
    </xf>
    <xf numFmtId="166" fontId="15" fillId="4" borderId="1" xfId="0" applyNumberFormat="1" applyFont="1" applyFill="1" applyBorder="1" applyAlignment="1">
      <alignment horizontal="right"/>
    </xf>
    <xf numFmtId="0" fontId="15" fillId="4" borderId="1" xfId="0" applyFont="1" applyFill="1" applyBorder="1" applyAlignment="1">
      <alignment horizontal="right"/>
    </xf>
    <xf numFmtId="0" fontId="3" fillId="0" borderId="0" xfId="0" applyFont="1"/>
    <xf numFmtId="0" fontId="16" fillId="0" borderId="0" xfId="0" applyFont="1"/>
    <xf numFmtId="0" fontId="4" fillId="0" borderId="0" xfId="0" applyFont="1"/>
    <xf numFmtId="164" fontId="2" fillId="0" borderId="0" xfId="0" applyNumberFormat="1" applyFont="1"/>
    <xf numFmtId="0" fontId="17" fillId="0" borderId="0" xfId="0" applyFont="1"/>
    <xf numFmtId="0" fontId="13" fillId="5" borderId="1" xfId="0" applyFont="1" applyFill="1" applyBorder="1" applyAlignment="1">
      <alignment horizontal="center"/>
    </xf>
    <xf numFmtId="0" fontId="15" fillId="5" borderId="1" xfId="0" applyFont="1" applyFill="1" applyBorder="1"/>
    <xf numFmtId="165" fontId="15" fillId="5" borderId="1" xfId="0" applyNumberFormat="1" applyFont="1" applyFill="1" applyBorder="1" applyAlignment="1">
      <alignment horizontal="right"/>
    </xf>
    <xf numFmtId="166" fontId="15" fillId="5" borderId="1" xfId="0" applyNumberFormat="1" applyFont="1" applyFill="1" applyBorder="1" applyAlignment="1">
      <alignment horizontal="right"/>
    </xf>
    <xf numFmtId="0" fontId="15" fillId="5" borderId="1" xfId="0" applyFont="1" applyFill="1" applyBorder="1" applyAlignment="1">
      <alignment horizontal="right"/>
    </xf>
    <xf numFmtId="0" fontId="2" fillId="2" borderId="0" xfId="0" applyFont="1" applyFill="1"/>
    <xf numFmtId="0" fontId="16" fillId="2" borderId="0" xfId="0" applyFont="1" applyFill="1"/>
    <xf numFmtId="0" fontId="4" fillId="2" borderId="0" xfId="0" applyFont="1" applyFill="1"/>
    <xf numFmtId="0" fontId="18" fillId="0" borderId="0" xfId="0" applyFont="1"/>
    <xf numFmtId="0" fontId="2" fillId="6" borderId="0" xfId="0" applyFont="1" applyFill="1"/>
    <xf numFmtId="0" fontId="17" fillId="6" borderId="0" xfId="0" applyFont="1" applyFill="1"/>
    <xf numFmtId="0" fontId="20" fillId="2" borderId="0" xfId="1" applyFont="1" applyFill="1"/>
    <xf numFmtId="0" fontId="2" fillId="2" borderId="1" xfId="0" applyFont="1" applyFill="1" applyBorder="1" applyAlignment="1">
      <alignment vertical="top"/>
    </xf>
    <xf numFmtId="165" fontId="2" fillId="2" borderId="1" xfId="0" applyNumberFormat="1" applyFont="1" applyFill="1" applyBorder="1" applyAlignment="1">
      <alignment horizontal="right" vertical="top"/>
    </xf>
    <xf numFmtId="166" fontId="2" fillId="2" borderId="1" xfId="0" applyNumberFormat="1" applyFont="1" applyFill="1" applyBorder="1" applyAlignment="1">
      <alignment horizontal="right" vertical="top"/>
    </xf>
    <xf numFmtId="164" fontId="2" fillId="2" borderId="1" xfId="0" quotePrefix="1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/>
    </xf>
    <xf numFmtId="165" fontId="2" fillId="6" borderId="1" xfId="0" applyNumberFormat="1" applyFont="1" applyFill="1" applyBorder="1" applyAlignment="1">
      <alignment horizontal="right" vertical="top"/>
    </xf>
    <xf numFmtId="166" fontId="2" fillId="6" borderId="1" xfId="0" applyNumberFormat="1" applyFont="1" applyFill="1" applyBorder="1" applyAlignment="1">
      <alignment horizontal="right" vertical="top"/>
    </xf>
    <xf numFmtId="164" fontId="2" fillId="6" borderId="1" xfId="0" quotePrefix="1" applyNumberFormat="1" applyFont="1" applyFill="1" applyBorder="1" applyAlignment="1">
      <alignment horizontal="right" vertical="top"/>
    </xf>
    <xf numFmtId="0" fontId="2" fillId="6" borderId="1" xfId="0" applyFont="1" applyFill="1" applyBorder="1" applyAlignment="1">
      <alignment vertical="top" wrapText="1"/>
    </xf>
    <xf numFmtId="0" fontId="21" fillId="7" borderId="0" xfId="0" applyFont="1" applyFill="1"/>
    <xf numFmtId="0" fontId="21" fillId="0" borderId="0" xfId="0" applyFont="1"/>
    <xf numFmtId="0" fontId="13" fillId="8" borderId="1" xfId="0" applyFont="1" applyFill="1" applyBorder="1" applyAlignment="1">
      <alignment horizontal="center"/>
    </xf>
    <xf numFmtId="0" fontId="15" fillId="8" borderId="1" xfId="0" applyFont="1" applyFill="1" applyBorder="1"/>
    <xf numFmtId="165" fontId="15" fillId="8" borderId="1" xfId="0" applyNumberFormat="1" applyFont="1" applyFill="1" applyBorder="1" applyAlignment="1">
      <alignment horizontal="right"/>
    </xf>
    <xf numFmtId="166" fontId="15" fillId="8" borderId="1" xfId="0" applyNumberFormat="1" applyFont="1" applyFill="1" applyBorder="1" applyAlignment="1">
      <alignment horizontal="right"/>
    </xf>
    <xf numFmtId="0" fontId="15" fillId="8" borderId="1" xfId="0" applyFont="1" applyFill="1" applyBorder="1" applyAlignment="1">
      <alignment horizontal="right"/>
    </xf>
    <xf numFmtId="0" fontId="2" fillId="7" borderId="1" xfId="0" applyFont="1" applyFill="1" applyBorder="1" applyAlignment="1">
      <alignment vertical="top"/>
    </xf>
    <xf numFmtId="165" fontId="2" fillId="7" borderId="1" xfId="0" applyNumberFormat="1" applyFont="1" applyFill="1" applyBorder="1" applyAlignment="1">
      <alignment horizontal="right" vertical="top"/>
    </xf>
    <xf numFmtId="166" fontId="2" fillId="7" borderId="1" xfId="0" applyNumberFormat="1" applyFont="1" applyFill="1" applyBorder="1" applyAlignment="1">
      <alignment horizontal="right" vertical="top"/>
    </xf>
    <xf numFmtId="164" fontId="2" fillId="7" borderId="1" xfId="0" quotePrefix="1" applyNumberFormat="1" applyFont="1" applyFill="1" applyBorder="1" applyAlignment="1">
      <alignment horizontal="right" vertical="top"/>
    </xf>
    <xf numFmtId="0" fontId="2" fillId="7" borderId="1" xfId="0" applyFont="1" applyFill="1" applyBorder="1" applyAlignment="1">
      <alignment vertical="top" wrapText="1"/>
    </xf>
    <xf numFmtId="0" fontId="6" fillId="0" borderId="0" xfId="0" applyFont="1"/>
    <xf numFmtId="0" fontId="2" fillId="7" borderId="0" xfId="0" applyFont="1" applyFill="1"/>
    <xf numFmtId="0" fontId="22" fillId="0" borderId="0" xfId="0" applyFont="1"/>
    <xf numFmtId="0" fontId="23" fillId="7" borderId="0" xfId="1" applyFont="1" applyFill="1"/>
    <xf numFmtId="0" fontId="24" fillId="3" borderId="0" xfId="1" applyFont="1" applyFill="1"/>
    <xf numFmtId="0" fontId="25" fillId="3" borderId="0" xfId="1" applyFont="1" applyFill="1"/>
    <xf numFmtId="0" fontId="2" fillId="3" borderId="0" xfId="0" applyFont="1" applyFill="1" applyAlignment="1">
      <alignment vertical="center"/>
    </xf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/>
    <xf numFmtId="0" fontId="26" fillId="6" borderId="0" xfId="1" applyFont="1" applyFill="1"/>
    <xf numFmtId="0" fontId="28" fillId="7" borderId="0" xfId="1" applyFont="1" applyFill="1"/>
    <xf numFmtId="0" fontId="29" fillId="3" borderId="0" xfId="1" applyFont="1" applyFill="1"/>
    <xf numFmtId="0" fontId="27" fillId="3" borderId="0" xfId="1" applyFont="1" applyFill="1"/>
    <xf numFmtId="0" fontId="5" fillId="6" borderId="0" xfId="0" applyFont="1" applyFill="1"/>
    <xf numFmtId="0" fontId="23" fillId="3" borderId="0" xfId="1" applyFont="1" applyFill="1"/>
  </cellXfs>
  <cellStyles count="2">
    <cellStyle name="Hyperlink" xfId="1" builtinId="8"/>
    <cellStyle name="Standaard" xfId="0" builtinId="0"/>
  </cellStyles>
  <dxfs count="60"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color theme="9" tint="-0.24994659260841701"/>
      </font>
      <fill>
        <patternFill>
          <bgColor theme="5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4" tint="0.79998168889431442"/>
        </patternFill>
      </fill>
    </dxf>
    <dxf>
      <font>
        <color theme="9" tint="-0.24994659260841701"/>
      </font>
      <fill>
        <patternFill>
          <bgColor theme="4" tint="0.79998168889431442"/>
        </patternFill>
      </fill>
    </dxf>
    <dxf>
      <font>
        <color rgb="FFC00000"/>
      </font>
      <fill>
        <patternFill patternType="solid">
          <bgColor theme="9" tint="0.79998168889431442"/>
        </patternFill>
      </fill>
    </dxf>
    <dxf>
      <font>
        <color theme="9" tint="-0.24994659260841701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FF8989"/>
      <color rgb="FFFFB9B9"/>
      <color rgb="FFFFA3A3"/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VLIELAND_MANDAL"/><Relationship Id="rId13" Type="http://schemas.openxmlformats.org/officeDocument/2006/relationships/hyperlink" Target="#THYBOR&#216;N_MANDAL"/><Relationship Id="rId3" Type="http://schemas.openxmlformats.org/officeDocument/2006/relationships/image" Target="../media/image3.png"/><Relationship Id="rId7" Type="http://schemas.openxmlformats.org/officeDocument/2006/relationships/hyperlink" Target="#HELGOLAND_THYBOR&#216;N"/><Relationship Id="rId12" Type="http://schemas.openxmlformats.org/officeDocument/2006/relationships/hyperlink" Target="#THYBOR&#216;N_KRISTIANSAND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VLIELAND_THYBOR&#216;N"/><Relationship Id="rId11" Type="http://schemas.openxmlformats.org/officeDocument/2006/relationships/hyperlink" Target="#HELGOLAND_KRISTIANSAND"/><Relationship Id="rId5" Type="http://schemas.openxmlformats.org/officeDocument/2006/relationships/hyperlink" Target="#VLIELAND_HELGOLAND"/><Relationship Id="rId10" Type="http://schemas.openxmlformats.org/officeDocument/2006/relationships/hyperlink" Target="#HELGOLAND_MANDAL"/><Relationship Id="rId4" Type="http://schemas.openxmlformats.org/officeDocument/2006/relationships/image" Target="../media/image4.png"/><Relationship Id="rId9" Type="http://schemas.openxmlformats.org/officeDocument/2006/relationships/hyperlink" Target="#VLIELAND_KRISTIANSAND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THYBOR&#216;N_HELGOLAND"/><Relationship Id="rId5" Type="http://schemas.openxmlformats.org/officeDocument/2006/relationships/hyperlink" Target="#THYBOR&#216;N_VLIELAND"/><Relationship Id="rId4" Type="http://schemas.openxmlformats.org/officeDocument/2006/relationships/hyperlink" Target="#HELGOLAND_VLIELAND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28</xdr:row>
      <xdr:rowOff>133350</xdr:rowOff>
    </xdr:from>
    <xdr:to>
      <xdr:col>5</xdr:col>
      <xdr:colOff>368900</xdr:colOff>
      <xdr:row>32</xdr:row>
      <xdr:rowOff>112550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0B8363C2-3DA6-EC02-2E6B-8CA536CB4DF5}"/>
            </a:ext>
          </a:extLst>
        </xdr:cNvPr>
        <xdr:cNvSpPr/>
      </xdr:nvSpPr>
      <xdr:spPr>
        <a:xfrm>
          <a:off x="1479550" y="59372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7</xdr:col>
      <xdr:colOff>457200</xdr:colOff>
      <xdr:row>22</xdr:row>
      <xdr:rowOff>184150</xdr:rowOff>
    </xdr:from>
    <xdr:to>
      <xdr:col>10</xdr:col>
      <xdr:colOff>76800</xdr:colOff>
      <xdr:row>26</xdr:row>
      <xdr:rowOff>163350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B5154AC7-6A40-42FA-B8CE-CF2CCE39E36F}"/>
            </a:ext>
          </a:extLst>
        </xdr:cNvPr>
        <xdr:cNvSpPr/>
      </xdr:nvSpPr>
      <xdr:spPr>
        <a:xfrm>
          <a:off x="3981450" y="47688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444500</xdr:colOff>
      <xdr:row>13</xdr:row>
      <xdr:rowOff>88900</xdr:rowOff>
    </xdr:from>
    <xdr:to>
      <xdr:col>12</xdr:col>
      <xdr:colOff>28100</xdr:colOff>
      <xdr:row>17</xdr:row>
      <xdr:rowOff>68100</xdr:rowOff>
    </xdr:to>
    <xdr:sp macro="" textlink="">
      <xdr:nvSpPr>
        <xdr:cNvPr id="4" name="Stroomdiagram: Alternatief proces 3">
          <a:extLst>
            <a:ext uri="{FF2B5EF4-FFF2-40B4-BE49-F238E27FC236}">
              <a16:creationId xmlns:a16="http://schemas.microsoft.com/office/drawing/2014/main" id="{A0B5E5F2-8BA2-45C6-9F9B-AB12550A94E1}"/>
            </a:ext>
          </a:extLst>
        </xdr:cNvPr>
        <xdr:cNvSpPr/>
      </xdr:nvSpPr>
      <xdr:spPr>
        <a:xfrm>
          <a:off x="5086350" y="2844800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THYBORØN</a:t>
          </a:r>
          <a:endParaRPr lang="nl-NL" sz="700"/>
        </a:p>
      </xdr:txBody>
    </xdr:sp>
    <xdr:clientData/>
  </xdr:twoCellAnchor>
  <xdr:twoCellAnchor>
    <xdr:from>
      <xdr:col>4</xdr:col>
      <xdr:colOff>69850</xdr:colOff>
      <xdr:row>4</xdr:row>
      <xdr:rowOff>127000</xdr:rowOff>
    </xdr:from>
    <xdr:to>
      <xdr:col>6</xdr:col>
      <xdr:colOff>248250</xdr:colOff>
      <xdr:row>8</xdr:row>
      <xdr:rowOff>106200</xdr:rowOff>
    </xdr:to>
    <xdr:sp macro="" textlink="">
      <xdr:nvSpPr>
        <xdr:cNvPr id="5" name="Stroomdiagram: Alternatief proces 4">
          <a:extLst>
            <a:ext uri="{FF2B5EF4-FFF2-40B4-BE49-F238E27FC236}">
              <a16:creationId xmlns:a16="http://schemas.microsoft.com/office/drawing/2014/main" id="{4C6583C4-9EBB-4573-9955-02E8B7AA177D}"/>
            </a:ext>
          </a:extLst>
        </xdr:cNvPr>
        <xdr:cNvSpPr/>
      </xdr:nvSpPr>
      <xdr:spPr>
        <a:xfrm>
          <a:off x="1917700" y="10541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MANDAL</a:t>
          </a:r>
          <a:endParaRPr lang="nl-NL" sz="10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82550</xdr:colOff>
      <xdr:row>2</xdr:row>
      <xdr:rowOff>190500</xdr:rowOff>
    </xdr:from>
    <xdr:to>
      <xdr:col>9</xdr:col>
      <xdr:colOff>260950</xdr:colOff>
      <xdr:row>6</xdr:row>
      <xdr:rowOff>169700</xdr:rowOff>
    </xdr:to>
    <xdr:sp macro="" textlink="">
      <xdr:nvSpPr>
        <xdr:cNvPr id="6" name="Stroomdiagram: Alternatief proces 5">
          <a:extLst>
            <a:ext uri="{FF2B5EF4-FFF2-40B4-BE49-F238E27FC236}">
              <a16:creationId xmlns:a16="http://schemas.microsoft.com/office/drawing/2014/main" id="{49571532-3C00-4EB2-BDF0-3AC8FAE5EE8E}"/>
            </a:ext>
          </a:extLst>
        </xdr:cNvPr>
        <xdr:cNvSpPr/>
      </xdr:nvSpPr>
      <xdr:spPr>
        <a:xfrm>
          <a:off x="3606800" y="7112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KRISTIANSAND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4</xdr:col>
      <xdr:colOff>279700</xdr:colOff>
      <xdr:row>26</xdr:row>
      <xdr:rowOff>163350</xdr:rowOff>
    </xdr:from>
    <xdr:to>
      <xdr:col>8</xdr:col>
      <xdr:colOff>546400</xdr:colOff>
      <xdr:row>28</xdr:row>
      <xdr:rowOff>133350</xdr:rowOff>
    </xdr:to>
    <xdr:cxnSp macro="">
      <xdr:nvCxnSpPr>
        <xdr:cNvPr id="8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977CA7-CF84-48D6-56B6-DB6F6ABC6881}"/>
            </a:ext>
          </a:extLst>
        </xdr:cNvPr>
        <xdr:cNvCxnSpPr>
          <a:stCxn id="2" idx="0"/>
          <a:endCxn id="3" idx="2"/>
        </xdr:cNvCxnSpPr>
      </xdr:nvCxnSpPr>
      <xdr:spPr>
        <a:xfrm rot="5400000" flipH="1" flipV="1">
          <a:off x="3190300" y="4498100"/>
          <a:ext cx="376400" cy="250190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279700</xdr:colOff>
      <xdr:row>17</xdr:row>
      <xdr:rowOff>68100</xdr:rowOff>
    </xdr:from>
    <xdr:to>
      <xdr:col>10</xdr:col>
      <xdr:colOff>515700</xdr:colOff>
      <xdr:row>28</xdr:row>
      <xdr:rowOff>133350</xdr:rowOff>
    </xdr:to>
    <xdr:cxnSp macro="">
      <xdr:nvCxnSpPr>
        <xdr:cNvPr id="9" name="Rechte verbindingslijn met pijl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2AED077-B3CF-4C99-8049-1F845687BD66}"/>
            </a:ext>
          </a:extLst>
        </xdr:cNvPr>
        <xdr:cNvCxnSpPr>
          <a:stCxn id="2" idx="0"/>
          <a:endCxn id="4" idx="2"/>
        </xdr:cNvCxnSpPr>
      </xdr:nvCxnSpPr>
      <xdr:spPr>
        <a:xfrm rot="5400000" flipH="1" flipV="1">
          <a:off x="2771725" y="2992625"/>
          <a:ext cx="2300450" cy="3588800"/>
        </a:xfrm>
        <a:prstGeom prst="curvedConnector3">
          <a:avLst>
            <a:gd name="adj1" fmla="val 57177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546400</xdr:colOff>
      <xdr:row>17</xdr:row>
      <xdr:rowOff>68100</xdr:rowOff>
    </xdr:from>
    <xdr:to>
      <xdr:col>10</xdr:col>
      <xdr:colOff>515700</xdr:colOff>
      <xdr:row>22</xdr:row>
      <xdr:rowOff>184150</xdr:rowOff>
    </xdr:to>
    <xdr:cxnSp macro="">
      <xdr:nvCxnSpPr>
        <xdr:cNvPr id="12" name="Rechte verbindingslijn met pijl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1E440C4-2117-480C-9099-53AAA6414884}"/>
            </a:ext>
          </a:extLst>
        </xdr:cNvPr>
        <xdr:cNvCxnSpPr>
          <a:stCxn id="3" idx="0"/>
          <a:endCxn id="4" idx="2"/>
        </xdr:cNvCxnSpPr>
      </xdr:nvCxnSpPr>
      <xdr:spPr>
        <a:xfrm rot="5400000" flipH="1" flipV="1">
          <a:off x="4606875" y="3659375"/>
          <a:ext cx="1132050" cy="108690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279700</xdr:colOff>
      <xdr:row>8</xdr:row>
      <xdr:rowOff>106200</xdr:rowOff>
    </xdr:from>
    <xdr:to>
      <xdr:col>5</xdr:col>
      <xdr:colOff>159050</xdr:colOff>
      <xdr:row>28</xdr:row>
      <xdr:rowOff>133350</xdr:rowOff>
    </xdr:to>
    <xdr:cxnSp macro="">
      <xdr:nvCxnSpPr>
        <xdr:cNvPr id="15" name="Rechte verbindingslijn met pijl 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AAFA9B-1A65-437C-B219-53F995E90064}"/>
            </a:ext>
          </a:extLst>
        </xdr:cNvPr>
        <xdr:cNvCxnSpPr>
          <a:stCxn id="2" idx="0"/>
          <a:endCxn id="5" idx="2"/>
        </xdr:cNvCxnSpPr>
      </xdr:nvCxnSpPr>
      <xdr:spPr>
        <a:xfrm rot="5400000" flipH="1" flipV="1">
          <a:off x="301050" y="3672600"/>
          <a:ext cx="4091150" cy="4381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6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279700</xdr:colOff>
      <xdr:row>6</xdr:row>
      <xdr:rowOff>169700</xdr:rowOff>
    </xdr:from>
    <xdr:to>
      <xdr:col>8</xdr:col>
      <xdr:colOff>171750</xdr:colOff>
      <xdr:row>28</xdr:row>
      <xdr:rowOff>133350</xdr:rowOff>
    </xdr:to>
    <xdr:cxnSp macro="">
      <xdr:nvCxnSpPr>
        <xdr:cNvPr id="18" name="Rechte verbindingslijn met pijl 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370E5A1-4A89-4EC8-8736-C7CA8623ECC9}"/>
            </a:ext>
          </a:extLst>
        </xdr:cNvPr>
        <xdr:cNvCxnSpPr>
          <a:stCxn id="2" idx="0"/>
          <a:endCxn id="6" idx="2"/>
        </xdr:cNvCxnSpPr>
      </xdr:nvCxnSpPr>
      <xdr:spPr>
        <a:xfrm rot="5400000" flipH="1" flipV="1">
          <a:off x="974150" y="2656600"/>
          <a:ext cx="4434050" cy="21272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6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159050</xdr:colOff>
      <xdr:row>8</xdr:row>
      <xdr:rowOff>106200</xdr:rowOff>
    </xdr:from>
    <xdr:to>
      <xdr:col>8</xdr:col>
      <xdr:colOff>546400</xdr:colOff>
      <xdr:row>22</xdr:row>
      <xdr:rowOff>184150</xdr:rowOff>
    </xdr:to>
    <xdr:cxnSp macro="">
      <xdr:nvCxnSpPr>
        <xdr:cNvPr id="21" name="Rechte verbindingslijn met pijl 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41ED6BB-1C92-4F9C-92A1-35CFC8B3BDB8}"/>
            </a:ext>
          </a:extLst>
        </xdr:cNvPr>
        <xdr:cNvCxnSpPr>
          <a:stCxn id="3" idx="0"/>
          <a:endCxn id="5" idx="2"/>
        </xdr:cNvCxnSpPr>
      </xdr:nvCxnSpPr>
      <xdr:spPr>
        <a:xfrm rot="16200000" flipV="1">
          <a:off x="2136200" y="2275600"/>
          <a:ext cx="2922750" cy="2063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171750</xdr:colOff>
      <xdr:row>6</xdr:row>
      <xdr:rowOff>169700</xdr:rowOff>
    </xdr:from>
    <xdr:to>
      <xdr:col>8</xdr:col>
      <xdr:colOff>546400</xdr:colOff>
      <xdr:row>22</xdr:row>
      <xdr:rowOff>184150</xdr:rowOff>
    </xdr:to>
    <xdr:cxnSp macro="">
      <xdr:nvCxnSpPr>
        <xdr:cNvPr id="25" name="Rechte verbindingslijn met pijl 7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DE9FF2-13DA-4E63-9D65-331367681E40}"/>
            </a:ext>
          </a:extLst>
        </xdr:cNvPr>
        <xdr:cNvCxnSpPr>
          <a:stCxn id="3" idx="0"/>
          <a:endCxn id="6" idx="2"/>
        </xdr:cNvCxnSpPr>
      </xdr:nvCxnSpPr>
      <xdr:spPr>
        <a:xfrm rot="16200000" flipV="1">
          <a:off x="2809300" y="2948700"/>
          <a:ext cx="3265650" cy="3746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171750</xdr:colOff>
      <xdr:row>6</xdr:row>
      <xdr:rowOff>169700</xdr:rowOff>
    </xdr:from>
    <xdr:to>
      <xdr:col>10</xdr:col>
      <xdr:colOff>515700</xdr:colOff>
      <xdr:row>13</xdr:row>
      <xdr:rowOff>88900</xdr:rowOff>
    </xdr:to>
    <xdr:cxnSp macro="">
      <xdr:nvCxnSpPr>
        <xdr:cNvPr id="31" name="Rechte verbindingslijn met pijl 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9CB329A-B5BF-4E42-9F5A-D1A2B5A50BC9}"/>
            </a:ext>
          </a:extLst>
        </xdr:cNvPr>
        <xdr:cNvCxnSpPr>
          <a:stCxn id="4" idx="0"/>
          <a:endCxn id="6" idx="2"/>
        </xdr:cNvCxnSpPr>
      </xdr:nvCxnSpPr>
      <xdr:spPr>
        <a:xfrm rot="16200000" flipV="1">
          <a:off x="4314775" y="1443225"/>
          <a:ext cx="1341600" cy="14615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159050</xdr:colOff>
      <xdr:row>8</xdr:row>
      <xdr:rowOff>106200</xdr:rowOff>
    </xdr:from>
    <xdr:to>
      <xdr:col>10</xdr:col>
      <xdr:colOff>515700</xdr:colOff>
      <xdr:row>13</xdr:row>
      <xdr:rowOff>88900</xdr:rowOff>
    </xdr:to>
    <xdr:cxnSp macro="">
      <xdr:nvCxnSpPr>
        <xdr:cNvPr id="35" name="Rechte verbindingslijn met pijl 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0952A9C-C118-4458-B407-8C24F9E04EF2}"/>
            </a:ext>
          </a:extLst>
        </xdr:cNvPr>
        <xdr:cNvCxnSpPr>
          <a:stCxn id="4" idx="0"/>
          <a:endCxn id="5" idx="2"/>
        </xdr:cNvCxnSpPr>
      </xdr:nvCxnSpPr>
      <xdr:spPr>
        <a:xfrm rot="16200000" flipV="1">
          <a:off x="3641675" y="770125"/>
          <a:ext cx="998700" cy="31506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44450</xdr:colOff>
      <xdr:row>5</xdr:row>
      <xdr:rowOff>114300</xdr:rowOff>
    </xdr:from>
    <xdr:to>
      <xdr:col>15</xdr:col>
      <xdr:colOff>546100</xdr:colOff>
      <xdr:row>6</xdr:row>
      <xdr:rowOff>196850</xdr:rowOff>
    </xdr:to>
    <xdr:cxnSp macro="">
      <xdr:nvCxnSpPr>
        <xdr:cNvPr id="73" name="Rechte verbindingslijn met pijl 7">
          <a:extLst>
            <a:ext uri="{FF2B5EF4-FFF2-40B4-BE49-F238E27FC236}">
              <a16:creationId xmlns:a16="http://schemas.microsoft.com/office/drawing/2014/main" id="{220473A6-2C0A-47B3-B2D0-C46C29CF4590}"/>
            </a:ext>
          </a:extLst>
        </xdr:cNvPr>
        <xdr:cNvCxnSpPr/>
      </xdr:nvCxnSpPr>
      <xdr:spPr>
        <a:xfrm flipV="1">
          <a:off x="8039100" y="12446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6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44450</xdr:colOff>
      <xdr:row>8</xdr:row>
      <xdr:rowOff>133350</xdr:rowOff>
    </xdr:from>
    <xdr:to>
      <xdr:col>15</xdr:col>
      <xdr:colOff>546100</xdr:colOff>
      <xdr:row>10</xdr:row>
      <xdr:rowOff>12700</xdr:rowOff>
    </xdr:to>
    <xdr:cxnSp macro="">
      <xdr:nvCxnSpPr>
        <xdr:cNvPr id="76" name="Rechte verbindingslijn met pijl 7">
          <a:extLst>
            <a:ext uri="{FF2B5EF4-FFF2-40B4-BE49-F238E27FC236}">
              <a16:creationId xmlns:a16="http://schemas.microsoft.com/office/drawing/2014/main" id="{F885DBF3-01B1-4850-A13B-A28998EA5B5C}"/>
            </a:ext>
          </a:extLst>
        </xdr:cNvPr>
        <xdr:cNvCxnSpPr/>
      </xdr:nvCxnSpPr>
      <xdr:spPr>
        <a:xfrm flipV="1">
          <a:off x="8039100" y="18732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82550</xdr:colOff>
      <xdr:row>13</xdr:row>
      <xdr:rowOff>107950</xdr:rowOff>
    </xdr:from>
    <xdr:to>
      <xdr:col>16</xdr:col>
      <xdr:colOff>25400</xdr:colOff>
      <xdr:row>14</xdr:row>
      <xdr:rowOff>190500</xdr:rowOff>
    </xdr:to>
    <xdr:cxnSp macro="">
      <xdr:nvCxnSpPr>
        <xdr:cNvPr id="77" name="Rechte verbindingslijn met pijl 7">
          <a:extLst>
            <a:ext uri="{FF2B5EF4-FFF2-40B4-BE49-F238E27FC236}">
              <a16:creationId xmlns:a16="http://schemas.microsoft.com/office/drawing/2014/main" id="{D9FC3F6B-360C-4AD4-9887-EBC9FE9BCF22}"/>
            </a:ext>
          </a:extLst>
        </xdr:cNvPr>
        <xdr:cNvCxnSpPr/>
      </xdr:nvCxnSpPr>
      <xdr:spPr>
        <a:xfrm flipV="1">
          <a:off x="8077200" y="28638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2533650</xdr:colOff>
      <xdr:row>1</xdr:row>
      <xdr:rowOff>22225</xdr:rowOff>
    </xdr:from>
    <xdr:to>
      <xdr:col>8</xdr:col>
      <xdr:colOff>3829650</xdr:colOff>
      <xdr:row>4</xdr:row>
      <xdr:rowOff>179225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ACD287CF-6792-4FAA-A683-30072E9DC0AE}"/>
            </a:ext>
          </a:extLst>
        </xdr:cNvPr>
        <xdr:cNvSpPr/>
      </xdr:nvSpPr>
      <xdr:spPr>
        <a:xfrm>
          <a:off x="10820400" y="2254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4044950</xdr:colOff>
      <xdr:row>1</xdr:row>
      <xdr:rowOff>22225</xdr:rowOff>
    </xdr:from>
    <xdr:to>
      <xdr:col>8</xdr:col>
      <xdr:colOff>5340950</xdr:colOff>
      <xdr:row>4</xdr:row>
      <xdr:rowOff>179225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6880380D-1C28-417D-B8A6-DFD589960164}"/>
            </a:ext>
          </a:extLst>
        </xdr:cNvPr>
        <xdr:cNvSpPr/>
      </xdr:nvSpPr>
      <xdr:spPr>
        <a:xfrm>
          <a:off x="12331700" y="2254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1000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1</xdr:row>
      <xdr:rowOff>168275</xdr:rowOff>
    </xdr:from>
    <xdr:to>
      <xdr:col>8</xdr:col>
      <xdr:colOff>889600</xdr:colOff>
      <xdr:row>5</xdr:row>
      <xdr:rowOff>115725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BCC436F5-1CE2-4EA4-A473-D8582178F063}"/>
            </a:ext>
          </a:extLst>
        </xdr:cNvPr>
        <xdr:cNvSpPr/>
      </xdr:nvSpPr>
      <xdr:spPr>
        <a:xfrm>
          <a:off x="7880350" y="37147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1093617</xdr:colOff>
      <xdr:row>1</xdr:row>
      <xdr:rowOff>168275</xdr:rowOff>
    </xdr:from>
    <xdr:to>
      <xdr:col>8</xdr:col>
      <xdr:colOff>2389617</xdr:colOff>
      <xdr:row>5</xdr:row>
      <xdr:rowOff>115725</xdr:rowOff>
    </xdr:to>
    <xdr:sp macro="" textlink="">
      <xdr:nvSpPr>
        <xdr:cNvPr id="7" name="Stroomdiagram: Alternatief proces 6">
          <a:extLst>
            <a:ext uri="{FF2B5EF4-FFF2-40B4-BE49-F238E27FC236}">
              <a16:creationId xmlns:a16="http://schemas.microsoft.com/office/drawing/2014/main" id="{BCF6DBB4-EC41-4E7B-B4AF-0A069F6A4448}"/>
            </a:ext>
          </a:extLst>
        </xdr:cNvPr>
        <xdr:cNvSpPr/>
      </xdr:nvSpPr>
      <xdr:spPr>
        <a:xfrm>
          <a:off x="9380367" y="37147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2593634</xdr:colOff>
      <xdr:row>1</xdr:row>
      <xdr:rowOff>168275</xdr:rowOff>
    </xdr:from>
    <xdr:to>
      <xdr:col>8</xdr:col>
      <xdr:colOff>3853634</xdr:colOff>
      <xdr:row>5</xdr:row>
      <xdr:rowOff>115725</xdr:rowOff>
    </xdr:to>
    <xdr:sp macro="" textlink="">
      <xdr:nvSpPr>
        <xdr:cNvPr id="8" name="Stroomdiagram: Alternatief proces 7">
          <a:extLst>
            <a:ext uri="{FF2B5EF4-FFF2-40B4-BE49-F238E27FC236}">
              <a16:creationId xmlns:a16="http://schemas.microsoft.com/office/drawing/2014/main" id="{273F0E4C-0833-4D1D-B3CC-CCB572412036}"/>
            </a:ext>
          </a:extLst>
        </xdr:cNvPr>
        <xdr:cNvSpPr/>
      </xdr:nvSpPr>
      <xdr:spPr>
        <a:xfrm>
          <a:off x="10880384" y="371475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  <xdr:twoCellAnchor>
    <xdr:from>
      <xdr:col>8</xdr:col>
      <xdr:colOff>4057650</xdr:colOff>
      <xdr:row>1</xdr:row>
      <xdr:rowOff>168275</xdr:rowOff>
    </xdr:from>
    <xdr:to>
      <xdr:col>9</xdr:col>
      <xdr:colOff>6950</xdr:colOff>
      <xdr:row>5</xdr:row>
      <xdr:rowOff>115725</xdr:rowOff>
    </xdr:to>
    <xdr:sp macro="" textlink="">
      <xdr:nvSpPr>
        <xdr:cNvPr id="9" name="Stroomdiagram: Alternatief proces 8">
          <a:extLst>
            <a:ext uri="{FF2B5EF4-FFF2-40B4-BE49-F238E27FC236}">
              <a16:creationId xmlns:a16="http://schemas.microsoft.com/office/drawing/2014/main" id="{E83EBA48-A18F-44BC-84E9-5A364AC4C954}"/>
            </a:ext>
          </a:extLst>
        </xdr:cNvPr>
        <xdr:cNvSpPr/>
      </xdr:nvSpPr>
      <xdr:spPr>
        <a:xfrm>
          <a:off x="12344400" y="37147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1000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1104900</xdr:colOff>
      <xdr:row>1</xdr:row>
      <xdr:rowOff>114300</xdr:rowOff>
    </xdr:from>
    <xdr:to>
      <xdr:col>8</xdr:col>
      <xdr:colOff>2400900</xdr:colOff>
      <xdr:row>5</xdr:row>
      <xdr:rowOff>74450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2C0039AB-50C7-4293-BA5E-CC768D932F71}"/>
            </a:ext>
          </a:extLst>
        </xdr:cNvPr>
        <xdr:cNvSpPr/>
      </xdr:nvSpPr>
      <xdr:spPr>
        <a:xfrm>
          <a:off x="9391650" y="3175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2589750</xdr:colOff>
      <xdr:row>1</xdr:row>
      <xdr:rowOff>114300</xdr:rowOff>
    </xdr:from>
    <xdr:to>
      <xdr:col>8</xdr:col>
      <xdr:colOff>3849750</xdr:colOff>
      <xdr:row>5</xdr:row>
      <xdr:rowOff>74450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24FD5461-0EC2-48D7-941E-4715FDF2F46A}"/>
            </a:ext>
          </a:extLst>
        </xdr:cNvPr>
        <xdr:cNvSpPr/>
      </xdr:nvSpPr>
      <xdr:spPr>
        <a:xfrm>
          <a:off x="10876500" y="317500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  <xdr:twoCellAnchor>
    <xdr:from>
      <xdr:col>8</xdr:col>
      <xdr:colOff>4038600</xdr:colOff>
      <xdr:row>1</xdr:row>
      <xdr:rowOff>114300</xdr:rowOff>
    </xdr:from>
    <xdr:to>
      <xdr:col>8</xdr:col>
      <xdr:colOff>5334600</xdr:colOff>
      <xdr:row>5</xdr:row>
      <xdr:rowOff>74450</xdr:rowOff>
    </xdr:to>
    <xdr:sp macro="" textlink="">
      <xdr:nvSpPr>
        <xdr:cNvPr id="4" name="Stroomdiagram: Alternatief proces 3">
          <a:extLst>
            <a:ext uri="{FF2B5EF4-FFF2-40B4-BE49-F238E27FC236}">
              <a16:creationId xmlns:a16="http://schemas.microsoft.com/office/drawing/2014/main" id="{466B2CEE-7989-431E-B50B-2D33CC34EB09}"/>
            </a:ext>
          </a:extLst>
        </xdr:cNvPr>
        <xdr:cNvSpPr/>
      </xdr:nvSpPr>
      <xdr:spPr>
        <a:xfrm>
          <a:off x="12325350" y="31750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1000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25</xdr:row>
      <xdr:rowOff>133350</xdr:rowOff>
    </xdr:from>
    <xdr:to>
      <xdr:col>5</xdr:col>
      <xdr:colOff>368900</xdr:colOff>
      <xdr:row>29</xdr:row>
      <xdr:rowOff>112550</xdr:rowOff>
    </xdr:to>
    <xdr:sp macro="" textlink="">
      <xdr:nvSpPr>
        <xdr:cNvPr id="36" name="Stroomdiagram: Alternatief proces 35">
          <a:extLst>
            <a:ext uri="{FF2B5EF4-FFF2-40B4-BE49-F238E27FC236}">
              <a16:creationId xmlns:a16="http://schemas.microsoft.com/office/drawing/2014/main" id="{0166848F-5F1F-4AFE-A4A7-59891C6A7A82}"/>
            </a:ext>
          </a:extLst>
        </xdr:cNvPr>
        <xdr:cNvSpPr/>
      </xdr:nvSpPr>
      <xdr:spPr>
        <a:xfrm>
          <a:off x="1479550" y="59372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VLIELAND</a:t>
          </a:r>
          <a:endParaRPr lang="nl-NL" sz="800"/>
        </a:p>
      </xdr:txBody>
    </xdr:sp>
    <xdr:clientData/>
  </xdr:twoCellAnchor>
  <xdr:twoCellAnchor>
    <xdr:from>
      <xdr:col>7</xdr:col>
      <xdr:colOff>177800</xdr:colOff>
      <xdr:row>17</xdr:row>
      <xdr:rowOff>95250</xdr:rowOff>
    </xdr:from>
    <xdr:to>
      <xdr:col>9</xdr:col>
      <xdr:colOff>356200</xdr:colOff>
      <xdr:row>21</xdr:row>
      <xdr:rowOff>74450</xdr:rowOff>
    </xdr:to>
    <xdr:sp macro="" textlink="">
      <xdr:nvSpPr>
        <xdr:cNvPr id="37" name="Stroomdiagram: Alternatief proces 36">
          <a:extLst>
            <a:ext uri="{FF2B5EF4-FFF2-40B4-BE49-F238E27FC236}">
              <a16:creationId xmlns:a16="http://schemas.microsoft.com/office/drawing/2014/main" id="{1E58FCCF-5930-4309-B8BB-397B0803A8DC}"/>
            </a:ext>
          </a:extLst>
        </xdr:cNvPr>
        <xdr:cNvSpPr/>
      </xdr:nvSpPr>
      <xdr:spPr>
        <a:xfrm>
          <a:off x="3702050" y="3663950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>
              <a:solidFill>
                <a:schemeClr val="bg1"/>
              </a:solidFill>
            </a:rPr>
            <a:t>HELGOLAND</a:t>
          </a:r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539750</xdr:colOff>
      <xdr:row>4</xdr:row>
      <xdr:rowOff>38100</xdr:rowOff>
    </xdr:from>
    <xdr:to>
      <xdr:col>10</xdr:col>
      <xdr:colOff>123350</xdr:colOff>
      <xdr:row>8</xdr:row>
      <xdr:rowOff>17300</xdr:rowOff>
    </xdr:to>
    <xdr:sp macro="" textlink="">
      <xdr:nvSpPr>
        <xdr:cNvPr id="38" name="Stroomdiagram: Alternatief proces 37">
          <a:extLst>
            <a:ext uri="{FF2B5EF4-FFF2-40B4-BE49-F238E27FC236}">
              <a16:creationId xmlns:a16="http://schemas.microsoft.com/office/drawing/2014/main" id="{27EA83CE-1A6F-42A7-BDBC-B59BC3A44F33}"/>
            </a:ext>
          </a:extLst>
        </xdr:cNvPr>
        <xdr:cNvSpPr/>
      </xdr:nvSpPr>
      <xdr:spPr>
        <a:xfrm>
          <a:off x="4064000" y="965200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1200"/>
            <a:t>THYBORØN</a:t>
          </a:r>
          <a:endParaRPr lang="nl-NL" sz="700"/>
        </a:p>
      </xdr:txBody>
    </xdr:sp>
    <xdr:clientData/>
  </xdr:twoCellAnchor>
  <xdr:twoCellAnchor>
    <xdr:from>
      <xdr:col>4</xdr:col>
      <xdr:colOff>279700</xdr:colOff>
      <xdr:row>21</xdr:row>
      <xdr:rowOff>74450</xdr:rowOff>
    </xdr:from>
    <xdr:to>
      <xdr:col>8</xdr:col>
      <xdr:colOff>267000</xdr:colOff>
      <xdr:row>25</xdr:row>
      <xdr:rowOff>133350</xdr:rowOff>
    </xdr:to>
    <xdr:cxnSp macro="">
      <xdr:nvCxnSpPr>
        <xdr:cNvPr id="41" name="Rechte verbindingslijn met pijl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73ACD67-F6B0-4BF6-8006-875753CE39C3}"/>
            </a:ext>
          </a:extLst>
        </xdr:cNvPr>
        <xdr:cNvCxnSpPr>
          <a:stCxn id="36" idx="0"/>
          <a:endCxn id="37" idx="2"/>
        </xdr:cNvCxnSpPr>
      </xdr:nvCxnSpPr>
      <xdr:spPr>
        <a:xfrm rot="5400000" flipH="1" flipV="1">
          <a:off x="2802950" y="3780550"/>
          <a:ext cx="871700" cy="222250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279700</xdr:colOff>
      <xdr:row>8</xdr:row>
      <xdr:rowOff>17300</xdr:rowOff>
    </xdr:from>
    <xdr:to>
      <xdr:col>9</xdr:col>
      <xdr:colOff>52150</xdr:colOff>
      <xdr:row>25</xdr:row>
      <xdr:rowOff>133350</xdr:rowOff>
    </xdr:to>
    <xdr:cxnSp macro="">
      <xdr:nvCxnSpPr>
        <xdr:cNvPr id="42" name="Rechte verbindingslijn met pijl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128FFDA-02A9-47D1-A65D-8246913FCA3E}"/>
            </a:ext>
          </a:extLst>
        </xdr:cNvPr>
        <xdr:cNvCxnSpPr>
          <a:stCxn id="36" idx="0"/>
          <a:endCxn id="38" idx="2"/>
        </xdr:cNvCxnSpPr>
      </xdr:nvCxnSpPr>
      <xdr:spPr>
        <a:xfrm rot="5400000" flipH="1" flipV="1">
          <a:off x="1625550" y="2259200"/>
          <a:ext cx="3570450" cy="2566450"/>
        </a:xfrm>
        <a:prstGeom prst="curvedConnector3">
          <a:avLst>
            <a:gd name="adj1" fmla="val 59782"/>
          </a:avLst>
        </a:prstGeom>
        <a:ln w="19050" cap="flat" cmpd="sng" algn="ctr">
          <a:solidFill>
            <a:schemeClr val="accent2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267000</xdr:colOff>
      <xdr:row>8</xdr:row>
      <xdr:rowOff>17300</xdr:rowOff>
    </xdr:from>
    <xdr:to>
      <xdr:col>9</xdr:col>
      <xdr:colOff>52150</xdr:colOff>
      <xdr:row>17</xdr:row>
      <xdr:rowOff>95250</xdr:rowOff>
    </xdr:to>
    <xdr:cxnSp macro="">
      <xdr:nvCxnSpPr>
        <xdr:cNvPr id="43" name="Rechte verbindingslijn met pijl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DD6FF25-D967-47F1-9D56-1E5FB027548C}"/>
            </a:ext>
          </a:extLst>
        </xdr:cNvPr>
        <xdr:cNvCxnSpPr>
          <a:stCxn id="37" idx="0"/>
          <a:endCxn id="38" idx="2"/>
        </xdr:cNvCxnSpPr>
      </xdr:nvCxnSpPr>
      <xdr:spPr>
        <a:xfrm rot="5400000" flipH="1" flipV="1">
          <a:off x="3568650" y="2538600"/>
          <a:ext cx="1906750" cy="3439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triangle" w="lg" len="med"/>
          <a:tailEnd type="non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44450</xdr:colOff>
      <xdr:row>9</xdr:row>
      <xdr:rowOff>133350</xdr:rowOff>
    </xdr:from>
    <xdr:to>
      <xdr:col>15</xdr:col>
      <xdr:colOff>546100</xdr:colOff>
      <xdr:row>11</xdr:row>
      <xdr:rowOff>12700</xdr:rowOff>
    </xdr:to>
    <xdr:cxnSp macro="">
      <xdr:nvCxnSpPr>
        <xdr:cNvPr id="51" name="Rechte verbindingslijn met pijl 7">
          <a:extLst>
            <a:ext uri="{FF2B5EF4-FFF2-40B4-BE49-F238E27FC236}">
              <a16:creationId xmlns:a16="http://schemas.microsoft.com/office/drawing/2014/main" id="{EF5DC931-6D35-417F-9A04-93F39BBBF3BC}"/>
            </a:ext>
          </a:extLst>
        </xdr:cNvPr>
        <xdr:cNvCxnSpPr/>
      </xdr:nvCxnSpPr>
      <xdr:spPr>
        <a:xfrm flipV="1">
          <a:off x="8039100" y="187325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1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88900</xdr:colOff>
      <xdr:row>5</xdr:row>
      <xdr:rowOff>177800</xdr:rowOff>
    </xdr:from>
    <xdr:to>
      <xdr:col>16</xdr:col>
      <xdr:colOff>31750</xdr:colOff>
      <xdr:row>7</xdr:row>
      <xdr:rowOff>57150</xdr:rowOff>
    </xdr:to>
    <xdr:cxnSp macro="">
      <xdr:nvCxnSpPr>
        <xdr:cNvPr id="52" name="Rechte verbindingslijn met pijl 7">
          <a:extLst>
            <a:ext uri="{FF2B5EF4-FFF2-40B4-BE49-F238E27FC236}">
              <a16:creationId xmlns:a16="http://schemas.microsoft.com/office/drawing/2014/main" id="{70243499-54FB-46DC-A1FE-C27E0497933B}"/>
            </a:ext>
          </a:extLst>
        </xdr:cNvPr>
        <xdr:cNvCxnSpPr/>
      </xdr:nvCxnSpPr>
      <xdr:spPr>
        <a:xfrm flipV="1">
          <a:off x="8083550" y="1104900"/>
          <a:ext cx="501650" cy="285750"/>
        </a:xfrm>
        <a:prstGeom prst="curvedConnector3">
          <a:avLst>
            <a:gd name="adj1" fmla="val 50000"/>
          </a:avLst>
        </a:prstGeom>
        <a:ln w="19050" cap="flat" cmpd="sng" algn="ctr">
          <a:solidFill>
            <a:schemeClr val="accent2"/>
          </a:solidFill>
          <a:prstDash val="dash"/>
          <a:round/>
          <a:headEnd type="none" w="med" len="med"/>
          <a:tailEnd type="triangle" w="lg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4038600</xdr:colOff>
      <xdr:row>1</xdr:row>
      <xdr:rowOff>9525</xdr:rowOff>
    </xdr:from>
    <xdr:to>
      <xdr:col>8</xdr:col>
      <xdr:colOff>5334600</xdr:colOff>
      <xdr:row>4</xdr:row>
      <xdr:rowOff>166525</xdr:rowOff>
    </xdr:to>
    <xdr:sp macro="" textlink="">
      <xdr:nvSpPr>
        <xdr:cNvPr id="2" name="Stroomdiagram: Alternatief proces 1">
          <a:extLst>
            <a:ext uri="{FF2B5EF4-FFF2-40B4-BE49-F238E27FC236}">
              <a16:creationId xmlns:a16="http://schemas.microsoft.com/office/drawing/2014/main" id="{613C97FA-0DDD-4011-B764-F3F906F67146}"/>
            </a:ext>
          </a:extLst>
        </xdr:cNvPr>
        <xdr:cNvSpPr/>
      </xdr:nvSpPr>
      <xdr:spPr>
        <a:xfrm>
          <a:off x="12325350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2567867</xdr:colOff>
      <xdr:row>1</xdr:row>
      <xdr:rowOff>9525</xdr:rowOff>
    </xdr:from>
    <xdr:to>
      <xdr:col>8</xdr:col>
      <xdr:colOff>3863867</xdr:colOff>
      <xdr:row>4</xdr:row>
      <xdr:rowOff>166525</xdr:rowOff>
    </xdr:to>
    <xdr:sp macro="" textlink="">
      <xdr:nvSpPr>
        <xdr:cNvPr id="3" name="Stroomdiagram: Alternatief proces 2">
          <a:extLst>
            <a:ext uri="{FF2B5EF4-FFF2-40B4-BE49-F238E27FC236}">
              <a16:creationId xmlns:a16="http://schemas.microsoft.com/office/drawing/2014/main" id="{D40183DB-FF52-4386-B96D-8BEF0132CD27}"/>
            </a:ext>
          </a:extLst>
        </xdr:cNvPr>
        <xdr:cNvSpPr/>
      </xdr:nvSpPr>
      <xdr:spPr>
        <a:xfrm>
          <a:off x="10854617" y="212725"/>
          <a:ext cx="1296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1133134</xdr:colOff>
      <xdr:row>1</xdr:row>
      <xdr:rowOff>9525</xdr:rowOff>
    </xdr:from>
    <xdr:to>
      <xdr:col>8</xdr:col>
      <xdr:colOff>2393134</xdr:colOff>
      <xdr:row>4</xdr:row>
      <xdr:rowOff>166525</xdr:rowOff>
    </xdr:to>
    <xdr:sp macro="" textlink="">
      <xdr:nvSpPr>
        <xdr:cNvPr id="4" name="Stroomdiagram: Alternatief proces 3">
          <a:extLst>
            <a:ext uri="{FF2B5EF4-FFF2-40B4-BE49-F238E27FC236}">
              <a16:creationId xmlns:a16="http://schemas.microsoft.com/office/drawing/2014/main" id="{4ADBB1E0-3C08-426B-87EB-9A51D35EEACC}"/>
            </a:ext>
          </a:extLst>
        </xdr:cNvPr>
        <xdr:cNvSpPr/>
      </xdr:nvSpPr>
      <xdr:spPr>
        <a:xfrm>
          <a:off x="9419884" y="212725"/>
          <a:ext cx="1260000" cy="792000"/>
        </a:xfrm>
        <a:prstGeom prst="flowChartAlternateProcess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2578100</xdr:colOff>
      <xdr:row>0</xdr:row>
      <xdr:rowOff>127000</xdr:rowOff>
    </xdr:from>
    <xdr:to>
      <xdr:col>8</xdr:col>
      <xdr:colOff>3874100</xdr:colOff>
      <xdr:row>4</xdr:row>
      <xdr:rowOff>87150</xdr:rowOff>
    </xdr:to>
    <xdr:sp macro="" textlink="">
      <xdr:nvSpPr>
        <xdr:cNvPr id="11" name="Stroomdiagram: Alternatief proces 10">
          <a:extLst>
            <a:ext uri="{FF2B5EF4-FFF2-40B4-BE49-F238E27FC236}">
              <a16:creationId xmlns:a16="http://schemas.microsoft.com/office/drawing/2014/main" id="{1F12ECC7-A96A-3C5E-CE05-BF13E54BFA2B}"/>
            </a:ext>
          </a:extLst>
        </xdr:cNvPr>
        <xdr:cNvSpPr/>
      </xdr:nvSpPr>
      <xdr:spPr>
        <a:xfrm>
          <a:off x="10864850" y="127000"/>
          <a:ext cx="1296000" cy="798350"/>
        </a:xfrm>
        <a:prstGeom prst="flowChartAlternateProcess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800"/>
        </a:p>
      </xdr:txBody>
    </xdr:sp>
    <xdr:clientData/>
  </xdr:twoCellAnchor>
  <xdr:twoCellAnchor>
    <xdr:from>
      <xdr:col>8</xdr:col>
      <xdr:colOff>4062950</xdr:colOff>
      <xdr:row>0</xdr:row>
      <xdr:rowOff>127000</xdr:rowOff>
    </xdr:from>
    <xdr:to>
      <xdr:col>8</xdr:col>
      <xdr:colOff>5322950</xdr:colOff>
      <xdr:row>4</xdr:row>
      <xdr:rowOff>87150</xdr:rowOff>
    </xdr:to>
    <xdr:sp macro="" textlink="">
      <xdr:nvSpPr>
        <xdr:cNvPr id="12" name="Stroomdiagram: Alternatief proces 11">
          <a:extLst>
            <a:ext uri="{FF2B5EF4-FFF2-40B4-BE49-F238E27FC236}">
              <a16:creationId xmlns:a16="http://schemas.microsoft.com/office/drawing/2014/main" id="{5730BF91-9A28-235B-9B6E-B9D641DAC71A}"/>
            </a:ext>
          </a:extLst>
        </xdr:cNvPr>
        <xdr:cNvSpPr/>
      </xdr:nvSpPr>
      <xdr:spPr>
        <a:xfrm>
          <a:off x="12349700" y="127000"/>
          <a:ext cx="1260000" cy="798350"/>
        </a:xfrm>
        <a:prstGeom prst="flowChartAlternateProcess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nl-NL" sz="7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981DF-B76A-4098-BA6A-2200C1077E3C}">
  <dimension ref="B2:R18"/>
  <sheetViews>
    <sheetView showGridLines="0" tabSelected="1" workbookViewId="0"/>
  </sheetViews>
  <sheetFormatPr defaultRowHeight="16" x14ac:dyDescent="0.45"/>
  <cols>
    <col min="1" max="1" width="2.69921875" style="2" customWidth="1"/>
    <col min="2" max="12" width="8.796875" style="2"/>
    <col min="13" max="13" width="3.19921875" style="2" customWidth="1"/>
    <col min="14" max="16" width="8.796875" style="2"/>
    <col min="17" max="17" width="2.69921875" style="2" customWidth="1"/>
    <col min="18" max="16384" width="8.796875" style="2"/>
  </cols>
  <sheetData>
    <row r="2" spans="2:18" ht="25" x14ac:dyDescent="0.7">
      <c r="B2" s="1" t="s">
        <v>83</v>
      </c>
    </row>
    <row r="4" spans="2:18" x14ac:dyDescent="0.45">
      <c r="P4" s="3" t="s">
        <v>82</v>
      </c>
    </row>
    <row r="6" spans="2:18" x14ac:dyDescent="0.45">
      <c r="R6" s="60" t="s">
        <v>105</v>
      </c>
    </row>
    <row r="7" spans="2:18" x14ac:dyDescent="0.45">
      <c r="R7" s="60" t="s">
        <v>106</v>
      </c>
    </row>
    <row r="9" spans="2:18" x14ac:dyDescent="0.45">
      <c r="R9" s="61" t="s">
        <v>107</v>
      </c>
    </row>
    <row r="10" spans="2:18" x14ac:dyDescent="0.45">
      <c r="R10" s="61" t="s">
        <v>108</v>
      </c>
    </row>
    <row r="11" spans="2:18" x14ac:dyDescent="0.45">
      <c r="R11" s="61" t="s">
        <v>109</v>
      </c>
    </row>
    <row r="12" spans="2:18" x14ac:dyDescent="0.45">
      <c r="D12" s="62"/>
      <c r="R12" s="61" t="s">
        <v>110</v>
      </c>
    </row>
    <row r="14" spans="2:18" x14ac:dyDescent="0.45">
      <c r="R14" s="71" t="s">
        <v>111</v>
      </c>
    </row>
    <row r="15" spans="2:18" x14ac:dyDescent="0.45">
      <c r="R15" s="71" t="s">
        <v>112</v>
      </c>
    </row>
    <row r="16" spans="2:18" x14ac:dyDescent="0.45">
      <c r="R16" s="71" t="s">
        <v>113</v>
      </c>
    </row>
    <row r="18" spans="16:16" x14ac:dyDescent="0.45">
      <c r="P18" s="2" t="s">
        <v>99</v>
      </c>
    </row>
  </sheetData>
  <hyperlinks>
    <hyperlink ref="R6" location="VLIELAND_MANDAL" display="VLIELAND - MANDAL" xr:uid="{EB4C3A8C-890E-49CF-98F2-AE341D71077A}"/>
    <hyperlink ref="R7" location="VLIELAND_KRISTIANSAND" display="VLIELAND - KRISTIANSAND" xr:uid="{95D0BBD5-DC99-4219-85E1-9A9C9D8C04AA}"/>
    <hyperlink ref="R9" location="VLIELAND_HELGOLAND" display="VLIELAND - HELGOLAND" xr:uid="{1D1F2022-E533-4E53-BFEC-07ADFA601200}"/>
    <hyperlink ref="R10" location="HELGOLAND_MANDAL" display="HELGOLAND - MANDAL" xr:uid="{D2CE059F-0572-46AD-90CD-9B805F6FD249}"/>
    <hyperlink ref="R11" location="HELGOLAND_KRISTIANSAND" display="HELGOLAND - KRISTIANSAND" xr:uid="{42BB2C5C-6B2C-41BE-871A-5248BE16AA7E}"/>
    <hyperlink ref="R12" location="HELGOLAND_THYBORØN" display="HELGOLAND - THYBORØN" xr:uid="{8C288D15-DB55-4CFB-B986-86F0F8A36BEF}"/>
    <hyperlink ref="R14" location="VLIELAND_THYBORØN" display="VLIELAND - THYBORØN" xr:uid="{3044E796-2D7A-45DF-B687-9FFBD1D710BB}"/>
    <hyperlink ref="R15" location="THYBORØN_MANDAL" display="THYBORØN - MANDAL" xr:uid="{7974DB21-0C94-44DE-9F37-F316EDFB4909}"/>
    <hyperlink ref="R16" location="THYBORØN_KRISTIANSAND" display="THYBORØN - KRISTIANSAND" xr:uid="{0D224C8A-578D-4F6F-8DFB-AE1D7B1BBCC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F801A-2672-4EB2-9C3A-09A6836D0A4D}">
  <sheetPr>
    <tabColor theme="9"/>
    <pageSetUpPr fitToPage="1"/>
  </sheetPr>
  <dimension ref="A1:I56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27" customFormat="1" x14ac:dyDescent="0.45">
      <c r="I1" s="27" t="s">
        <v>29</v>
      </c>
    </row>
    <row r="2" spans="1:9" s="27" customFormat="1" ht="17.5" x14ac:dyDescent="0.45">
      <c r="B2" s="28" t="s">
        <v>97</v>
      </c>
    </row>
    <row r="3" spans="1:9" s="27" customFormat="1" x14ac:dyDescent="0.45"/>
    <row r="4" spans="1:9" s="27" customFormat="1" ht="16.5" x14ac:dyDescent="0.45">
      <c r="B4" s="33" t="s">
        <v>86</v>
      </c>
    </row>
    <row r="5" spans="1:9" s="27" customFormat="1" ht="16.5" x14ac:dyDescent="0.45">
      <c r="B5" s="33" t="s">
        <v>98</v>
      </c>
    </row>
    <row r="6" spans="1:9" s="27" customFormat="1" x14ac:dyDescent="0.45">
      <c r="B6" s="29"/>
    </row>
    <row r="7" spans="1:9" x14ac:dyDescent="0.45">
      <c r="I7" s="64"/>
    </row>
    <row r="8" spans="1:9" ht="17.5" x14ac:dyDescent="0.45">
      <c r="B8" s="18" t="s">
        <v>86</v>
      </c>
      <c r="D8" s="5"/>
      <c r="E8" s="6" t="s">
        <v>95</v>
      </c>
      <c r="F8" s="7"/>
      <c r="I8" s="63"/>
    </row>
    <row r="9" spans="1:9" x14ac:dyDescent="0.45">
      <c r="B9" s="8">
        <v>0</v>
      </c>
    </row>
    <row r="10" spans="1:9" s="10" customFormat="1" x14ac:dyDescent="0.45">
      <c r="A10" s="9">
        <v>0</v>
      </c>
      <c r="B10" s="11"/>
      <c r="C10" s="11" t="s">
        <v>88</v>
      </c>
      <c r="D10" s="11" t="s">
        <v>89</v>
      </c>
      <c r="E10" s="11" t="s">
        <v>90</v>
      </c>
      <c r="F10" s="11" t="s">
        <v>12</v>
      </c>
      <c r="G10" s="11" t="s">
        <v>91</v>
      </c>
      <c r="H10" s="11" t="s">
        <v>37</v>
      </c>
      <c r="I10" s="11" t="s">
        <v>92</v>
      </c>
    </row>
    <row r="11" spans="1:9" ht="32" x14ac:dyDescent="0.45">
      <c r="B11" s="34">
        <v>1</v>
      </c>
      <c r="C11" s="34" t="s">
        <v>0</v>
      </c>
      <c r="D11" s="34" t="s">
        <v>13</v>
      </c>
      <c r="E11" s="35">
        <v>7</v>
      </c>
      <c r="F11" s="35">
        <v>5</v>
      </c>
      <c r="G11" s="36">
        <f t="shared" ref="G11:G26" si="0">IF(D11="","",E11/F11/24)</f>
        <v>5.8333333333333327E-2</v>
      </c>
      <c r="H11" s="37"/>
      <c r="I11" s="38" t="s">
        <v>84</v>
      </c>
    </row>
    <row r="12" spans="1:9" x14ac:dyDescent="0.45">
      <c r="B12" s="34">
        <f t="shared" ref="B12:B26" si="1">B11+1</f>
        <v>2</v>
      </c>
      <c r="C12" s="34" t="str">
        <f>IF(D12="","",IF(OR(LEFT(D11,2)="BB",LEFT(D11,2)="SB"),MID(D11,5,LEN(D11)),D11))</f>
        <v>ZS 2A-Boei - (Rood) 6s</v>
      </c>
      <c r="D12" s="34" t="s">
        <v>85</v>
      </c>
      <c r="E12" s="35">
        <v>1.8</v>
      </c>
      <c r="F12" s="35">
        <v>5</v>
      </c>
      <c r="G12" s="36">
        <f t="shared" si="0"/>
        <v>1.4999999999999999E-2</v>
      </c>
      <c r="H12" s="37">
        <v>317</v>
      </c>
      <c r="I12" s="38" t="s">
        <v>36</v>
      </c>
    </row>
    <row r="13" spans="1:9" x14ac:dyDescent="0.45">
      <c r="B13" s="34">
        <f t="shared" si="1"/>
        <v>3</v>
      </c>
      <c r="C13" s="34" t="str">
        <f t="shared" ref="C13:C26" si="2">IF(D13="","",IF(OR(LEFT(D12,2)="BB",LEFT(D12,2)="SB"),MID(D12,5,LEN(D12)),D12))</f>
        <v>53°21'N - 5°56'E</v>
      </c>
      <c r="D13" s="34" t="s">
        <v>14</v>
      </c>
      <c r="E13" s="35">
        <v>5</v>
      </c>
      <c r="F13" s="35">
        <v>5</v>
      </c>
      <c r="G13" s="36">
        <f t="shared" si="0"/>
        <v>4.1666666666666664E-2</v>
      </c>
      <c r="H13" s="37">
        <v>49</v>
      </c>
      <c r="I13" s="38" t="s">
        <v>36</v>
      </c>
    </row>
    <row r="14" spans="1:9" x14ac:dyDescent="0.45">
      <c r="B14" s="34">
        <f t="shared" si="1"/>
        <v>4</v>
      </c>
      <c r="C14" s="34" t="str">
        <f t="shared" si="2"/>
        <v>TG-Boei - Q(9).15s</v>
      </c>
      <c r="D14" s="34" t="s">
        <v>15</v>
      </c>
      <c r="E14" s="35">
        <v>5</v>
      </c>
      <c r="F14" s="35">
        <v>5</v>
      </c>
      <c r="G14" s="36">
        <f t="shared" si="0"/>
        <v>4.1666666666666664E-2</v>
      </c>
      <c r="H14" s="37" t="s">
        <v>2</v>
      </c>
      <c r="I14" s="38" t="s">
        <v>3</v>
      </c>
    </row>
    <row r="15" spans="1:9" x14ac:dyDescent="0.45">
      <c r="B15" s="34">
        <f t="shared" si="1"/>
        <v>5</v>
      </c>
      <c r="C15" s="34" t="str">
        <f t="shared" si="2"/>
        <v>Stolzenfels-Boei - VQ(9).10s</v>
      </c>
      <c r="D15" s="34" t="s">
        <v>16</v>
      </c>
      <c r="E15" s="35">
        <v>7.3</v>
      </c>
      <c r="F15" s="35">
        <v>5</v>
      </c>
      <c r="G15" s="36">
        <f t="shared" si="0"/>
        <v>6.083333333333333E-2</v>
      </c>
      <c r="H15" s="37" t="s">
        <v>4</v>
      </c>
      <c r="I15" s="38" t="s">
        <v>3</v>
      </c>
    </row>
    <row r="16" spans="1:9" x14ac:dyDescent="0.45">
      <c r="B16" s="34">
        <f t="shared" si="1"/>
        <v>6</v>
      </c>
      <c r="C16" s="34" t="str">
        <f t="shared" si="2"/>
        <v>TS-Boei - VQ</v>
      </c>
      <c r="D16" s="34" t="s">
        <v>17</v>
      </c>
      <c r="E16" s="35">
        <v>7.6</v>
      </c>
      <c r="F16" s="35">
        <v>5</v>
      </c>
      <c r="G16" s="36">
        <f t="shared" si="0"/>
        <v>6.3333333333333339E-2</v>
      </c>
      <c r="H16" s="37" t="s">
        <v>5</v>
      </c>
      <c r="I16" s="38" t="s">
        <v>3</v>
      </c>
    </row>
    <row r="17" spans="1:9" x14ac:dyDescent="0.45">
      <c r="B17" s="34">
        <f t="shared" si="1"/>
        <v>7</v>
      </c>
      <c r="C17" s="34" t="str">
        <f t="shared" si="2"/>
        <v>BR-Boei - Q</v>
      </c>
      <c r="D17" s="34" t="s">
        <v>18</v>
      </c>
      <c r="E17" s="35">
        <v>5</v>
      </c>
      <c r="F17" s="35">
        <v>5</v>
      </c>
      <c r="G17" s="36">
        <f t="shared" si="0"/>
        <v>4.1666666666666664E-2</v>
      </c>
      <c r="H17" s="37" t="s">
        <v>6</v>
      </c>
      <c r="I17" s="38" t="s">
        <v>38</v>
      </c>
    </row>
    <row r="18" spans="1:9" x14ac:dyDescent="0.45">
      <c r="B18" s="34">
        <f t="shared" si="1"/>
        <v>8</v>
      </c>
      <c r="C18" s="34" t="str">
        <f t="shared" si="2"/>
        <v>AM-Boei - VQ</v>
      </c>
      <c r="D18" s="34" t="s">
        <v>39</v>
      </c>
      <c r="E18" s="35">
        <v>9</v>
      </c>
      <c r="F18" s="35">
        <v>5</v>
      </c>
      <c r="G18" s="36">
        <f t="shared" si="0"/>
        <v>7.4999999999999997E-2</v>
      </c>
      <c r="H18" s="37">
        <v>0</v>
      </c>
      <c r="I18" s="38" t="s">
        <v>3</v>
      </c>
    </row>
    <row r="19" spans="1:9" x14ac:dyDescent="0.45">
      <c r="B19" s="34">
        <f t="shared" si="1"/>
        <v>9</v>
      </c>
      <c r="C19" s="34" t="str">
        <f t="shared" si="2"/>
        <v>TE-B - Iso 4s</v>
      </c>
      <c r="D19" s="34" t="s">
        <v>40</v>
      </c>
      <c r="E19" s="35">
        <v>55</v>
      </c>
      <c r="F19" s="35">
        <v>5</v>
      </c>
      <c r="G19" s="36">
        <f t="shared" si="0"/>
        <v>0.45833333333333331</v>
      </c>
      <c r="H19" s="37">
        <v>357</v>
      </c>
      <c r="I19" s="38" t="s">
        <v>42</v>
      </c>
    </row>
    <row r="20" spans="1:9" x14ac:dyDescent="0.45">
      <c r="B20" s="34">
        <f t="shared" si="1"/>
        <v>10</v>
      </c>
      <c r="C20" s="34" t="str">
        <f t="shared" si="2"/>
        <v>EF-B - Iso 4s</v>
      </c>
      <c r="D20" s="34" t="s">
        <v>41</v>
      </c>
      <c r="E20" s="35">
        <v>14</v>
      </c>
      <c r="F20" s="35">
        <v>5</v>
      </c>
      <c r="G20" s="36">
        <f t="shared" si="0"/>
        <v>0.11666666666666665</v>
      </c>
      <c r="H20" s="37">
        <v>12</v>
      </c>
      <c r="I20" s="38" t="s">
        <v>3</v>
      </c>
    </row>
    <row r="21" spans="1:9" x14ac:dyDescent="0.45">
      <c r="B21" s="34">
        <f t="shared" si="1"/>
        <v>11</v>
      </c>
      <c r="C21" s="34" t="str">
        <f t="shared" si="2"/>
        <v>DBU-W1</v>
      </c>
      <c r="D21" s="34" t="s">
        <v>59</v>
      </c>
      <c r="E21" s="35">
        <v>236</v>
      </c>
      <c r="F21" s="35">
        <v>5</v>
      </c>
      <c r="G21" s="36">
        <f>IF(D21="","",E21/F21/24)</f>
        <v>1.9666666666666668</v>
      </c>
      <c r="H21" s="37">
        <v>15</v>
      </c>
      <c r="I21" s="38" t="s">
        <v>3</v>
      </c>
    </row>
    <row r="22" spans="1:9" x14ac:dyDescent="0.45">
      <c r="B22" s="34">
        <f t="shared" si="1"/>
        <v>12</v>
      </c>
      <c r="C22" s="34" t="str">
        <f t="shared" si="2"/>
        <v>Hatholmbåen (Rood-Zwart)</v>
      </c>
      <c r="D22" s="34" t="s">
        <v>58</v>
      </c>
      <c r="E22" s="35">
        <v>0.9</v>
      </c>
      <c r="F22" s="35">
        <v>5</v>
      </c>
      <c r="G22" s="36">
        <f t="shared" si="0"/>
        <v>7.4999999999999997E-3</v>
      </c>
      <c r="H22" s="37">
        <v>334</v>
      </c>
      <c r="I22" s="38" t="s">
        <v>3</v>
      </c>
    </row>
    <row r="23" spans="1:9" x14ac:dyDescent="0.45">
      <c r="B23" s="34">
        <f t="shared" si="1"/>
        <v>13</v>
      </c>
      <c r="C23" s="34" t="str">
        <f t="shared" si="2"/>
        <v>Buskebåen (Rood-Zwart)</v>
      </c>
      <c r="D23" s="34" t="s">
        <v>60</v>
      </c>
      <c r="E23" s="35">
        <v>0.5</v>
      </c>
      <c r="F23" s="35">
        <v>5</v>
      </c>
      <c r="G23" s="36">
        <f t="shared" si="0"/>
        <v>4.1666666666666666E-3</v>
      </c>
      <c r="H23" s="37">
        <v>358</v>
      </c>
      <c r="I23" s="38" t="s">
        <v>94</v>
      </c>
    </row>
    <row r="24" spans="1:9" x14ac:dyDescent="0.45">
      <c r="B24" s="34">
        <f t="shared" si="1"/>
        <v>14</v>
      </c>
      <c r="C24" s="34" t="str">
        <f t="shared" si="2"/>
        <v>Vuurtoren Sjøsanden</v>
      </c>
      <c r="D24" s="34" t="s">
        <v>61</v>
      </c>
      <c r="E24" s="35">
        <v>0.2</v>
      </c>
      <c r="F24" s="35">
        <v>5</v>
      </c>
      <c r="G24" s="36">
        <f t="shared" si="0"/>
        <v>1.6666666666666668E-3</v>
      </c>
      <c r="H24" s="37">
        <v>52</v>
      </c>
      <c r="I24" s="38" t="s">
        <v>3</v>
      </c>
    </row>
    <row r="25" spans="1:9" x14ac:dyDescent="0.45">
      <c r="B25" s="34">
        <f t="shared" si="1"/>
        <v>15</v>
      </c>
      <c r="C25" s="34" t="str">
        <f t="shared" si="2"/>
        <v>Pirhodet - Iso.R. 4s4,5m 1,5M</v>
      </c>
      <c r="D25" s="34" t="s">
        <v>62</v>
      </c>
      <c r="E25" s="35">
        <v>0.2</v>
      </c>
      <c r="F25" s="35">
        <v>5</v>
      </c>
      <c r="G25" s="36">
        <f t="shared" si="0"/>
        <v>1.6666666666666668E-3</v>
      </c>
      <c r="H25" s="37">
        <v>43</v>
      </c>
      <c r="I25" s="38" t="s">
        <v>94</v>
      </c>
    </row>
    <row r="26" spans="1:9" x14ac:dyDescent="0.45">
      <c r="B26" s="34">
        <f t="shared" si="1"/>
        <v>16</v>
      </c>
      <c r="C26" s="34" t="str">
        <f t="shared" si="2"/>
        <v>Lichtenlijn Malmø</v>
      </c>
      <c r="D26" s="34" t="s">
        <v>43</v>
      </c>
      <c r="E26" s="35">
        <v>0.2</v>
      </c>
      <c r="F26" s="35">
        <v>5</v>
      </c>
      <c r="G26" s="36">
        <f t="shared" si="0"/>
        <v>1.6666666666666668E-3</v>
      </c>
      <c r="H26" s="37">
        <v>350</v>
      </c>
      <c r="I26" s="38" t="s">
        <v>3</v>
      </c>
    </row>
    <row r="27" spans="1:9" s="17" customFormat="1" x14ac:dyDescent="0.45">
      <c r="B27" s="13"/>
      <c r="C27" s="13" t="s">
        <v>93</v>
      </c>
      <c r="D27" s="13"/>
      <c r="E27" s="14">
        <f>SUM(E11:E26)</f>
        <v>354.69999999999993</v>
      </c>
      <c r="F27" s="14">
        <f>SUMPRODUCT(E11:E26,F11:F26)/E27</f>
        <v>5.0000000000000009</v>
      </c>
      <c r="G27" s="15">
        <f>SUM(G11:G26)</f>
        <v>2.9558333333333331</v>
      </c>
      <c r="H27" s="16"/>
      <c r="I27" s="13"/>
    </row>
    <row r="29" spans="1:9" ht="17.5" x14ac:dyDescent="0.45">
      <c r="B29" s="18" t="s">
        <v>87</v>
      </c>
      <c r="D29" s="5"/>
      <c r="E29" s="6" t="s">
        <v>95</v>
      </c>
      <c r="F29" s="7"/>
    </row>
    <row r="30" spans="1:9" x14ac:dyDescent="0.45">
      <c r="B30" s="19" t="s">
        <v>96</v>
      </c>
      <c r="D30" s="5"/>
      <c r="E30" s="6"/>
      <c r="F30" s="7"/>
    </row>
    <row r="32" spans="1:9" s="10" customFormat="1" x14ac:dyDescent="0.45">
      <c r="A32" s="9">
        <v>0</v>
      </c>
      <c r="B32" s="11"/>
      <c r="C32" s="11" t="s">
        <v>88</v>
      </c>
      <c r="D32" s="11" t="s">
        <v>89</v>
      </c>
      <c r="E32" s="11" t="s">
        <v>90</v>
      </c>
      <c r="F32" s="11" t="s">
        <v>12</v>
      </c>
      <c r="G32" s="11" t="s">
        <v>91</v>
      </c>
      <c r="H32" s="11" t="s">
        <v>37</v>
      </c>
      <c r="I32" s="11" t="s">
        <v>92</v>
      </c>
    </row>
    <row r="33" spans="2:9" ht="32" x14ac:dyDescent="0.45">
      <c r="B33" s="34">
        <v>1</v>
      </c>
      <c r="C33" s="34" t="s">
        <v>0</v>
      </c>
      <c r="D33" s="34" t="s">
        <v>13</v>
      </c>
      <c r="E33" s="35">
        <v>7</v>
      </c>
      <c r="F33" s="35">
        <v>5</v>
      </c>
      <c r="G33" s="36">
        <f t="shared" ref="G33:G53" si="3">IF(D33="","",E33/F33/24)</f>
        <v>5.8333333333333327E-2</v>
      </c>
      <c r="H33" s="37"/>
      <c r="I33" s="38" t="s">
        <v>84</v>
      </c>
    </row>
    <row r="34" spans="2:9" x14ac:dyDescent="0.45">
      <c r="B34" s="34">
        <f t="shared" ref="B34:B42" si="4">B33+1</f>
        <v>2</v>
      </c>
      <c r="C34" s="34" t="str">
        <f>IF(D34="","",IF(OR(LEFT(D33,2)="BB",LEFT(D33,2)="SB"),MID(D33,5,LEN(D33)),D33))</f>
        <v>ZS 2A-Boei - (Rood) 6s</v>
      </c>
      <c r="D34" s="34" t="s">
        <v>85</v>
      </c>
      <c r="E34" s="35">
        <v>1.8</v>
      </c>
      <c r="F34" s="35">
        <v>5</v>
      </c>
      <c r="G34" s="36">
        <f t="shared" si="3"/>
        <v>1.4999999999999999E-2</v>
      </c>
      <c r="H34" s="37">
        <v>317</v>
      </c>
      <c r="I34" s="38" t="s">
        <v>36</v>
      </c>
    </row>
    <row r="35" spans="2:9" x14ac:dyDescent="0.45">
      <c r="B35" s="34">
        <f t="shared" si="4"/>
        <v>3</v>
      </c>
      <c r="C35" s="34" t="str">
        <f t="shared" ref="C35:C53" si="5">IF(D35="","",IF(OR(LEFT(D34,2)="BB",LEFT(D34,2)="SB"),MID(D34,5,LEN(D34)),D34))</f>
        <v>53°21'N - 5°56'E</v>
      </c>
      <c r="D35" s="34" t="s">
        <v>14</v>
      </c>
      <c r="E35" s="35">
        <v>5</v>
      </c>
      <c r="F35" s="35">
        <v>5</v>
      </c>
      <c r="G35" s="36">
        <f t="shared" si="3"/>
        <v>4.1666666666666664E-2</v>
      </c>
      <c r="H35" s="37">
        <v>49</v>
      </c>
      <c r="I35" s="38" t="s">
        <v>36</v>
      </c>
    </row>
    <row r="36" spans="2:9" x14ac:dyDescent="0.45">
      <c r="B36" s="34">
        <f t="shared" si="4"/>
        <v>4</v>
      </c>
      <c r="C36" s="34" t="str">
        <f t="shared" si="5"/>
        <v>TG-Boei - Q(9).15s</v>
      </c>
      <c r="D36" s="34" t="s">
        <v>15</v>
      </c>
      <c r="E36" s="35">
        <v>5</v>
      </c>
      <c r="F36" s="35">
        <v>5</v>
      </c>
      <c r="G36" s="36">
        <f t="shared" si="3"/>
        <v>4.1666666666666664E-2</v>
      </c>
      <c r="H36" s="37" t="s">
        <v>2</v>
      </c>
      <c r="I36" s="38" t="s">
        <v>3</v>
      </c>
    </row>
    <row r="37" spans="2:9" x14ac:dyDescent="0.45">
      <c r="B37" s="34">
        <f t="shared" si="4"/>
        <v>5</v>
      </c>
      <c r="C37" s="34" t="str">
        <f t="shared" si="5"/>
        <v>Stolzenfels-Boei - VQ(9).10s</v>
      </c>
      <c r="D37" s="34" t="s">
        <v>16</v>
      </c>
      <c r="E37" s="35">
        <v>7.3</v>
      </c>
      <c r="F37" s="35">
        <v>5</v>
      </c>
      <c r="G37" s="36">
        <f t="shared" si="3"/>
        <v>6.083333333333333E-2</v>
      </c>
      <c r="H37" s="37" t="s">
        <v>4</v>
      </c>
      <c r="I37" s="38" t="s">
        <v>3</v>
      </c>
    </row>
    <row r="38" spans="2:9" x14ac:dyDescent="0.45">
      <c r="B38" s="34">
        <f t="shared" si="4"/>
        <v>6</v>
      </c>
      <c r="C38" s="34" t="str">
        <f t="shared" si="5"/>
        <v>TS-Boei - VQ</v>
      </c>
      <c r="D38" s="34" t="s">
        <v>17</v>
      </c>
      <c r="E38" s="35">
        <v>7.6</v>
      </c>
      <c r="F38" s="35">
        <v>5</v>
      </c>
      <c r="G38" s="36">
        <f t="shared" si="3"/>
        <v>6.3333333333333339E-2</v>
      </c>
      <c r="H38" s="37" t="s">
        <v>5</v>
      </c>
      <c r="I38" s="38" t="s">
        <v>3</v>
      </c>
    </row>
    <row r="39" spans="2:9" x14ac:dyDescent="0.45">
      <c r="B39" s="34">
        <f t="shared" si="4"/>
        <v>7</v>
      </c>
      <c r="C39" s="34" t="str">
        <f t="shared" si="5"/>
        <v>BR-Boei - Q</v>
      </c>
      <c r="D39" s="34" t="s">
        <v>18</v>
      </c>
      <c r="E39" s="35">
        <v>5</v>
      </c>
      <c r="F39" s="35">
        <v>5</v>
      </c>
      <c r="G39" s="36">
        <f t="shared" si="3"/>
        <v>4.1666666666666664E-2</v>
      </c>
      <c r="H39" s="37" t="s">
        <v>6</v>
      </c>
      <c r="I39" s="38" t="s">
        <v>38</v>
      </c>
    </row>
    <row r="40" spans="2:9" x14ac:dyDescent="0.45">
      <c r="B40" s="34">
        <f t="shared" si="4"/>
        <v>8</v>
      </c>
      <c r="C40" s="34" t="str">
        <f t="shared" si="5"/>
        <v>AM-Boei - VQ</v>
      </c>
      <c r="D40" s="34" t="s">
        <v>39</v>
      </c>
      <c r="E40" s="35">
        <v>9</v>
      </c>
      <c r="F40" s="35">
        <v>5</v>
      </c>
      <c r="G40" s="36">
        <f t="shared" si="3"/>
        <v>7.4999999999999997E-2</v>
      </c>
      <c r="H40" s="37">
        <v>0</v>
      </c>
      <c r="I40" s="38" t="s">
        <v>3</v>
      </c>
    </row>
    <row r="41" spans="2:9" x14ac:dyDescent="0.45">
      <c r="B41" s="34">
        <f t="shared" si="4"/>
        <v>9</v>
      </c>
      <c r="C41" s="34" t="str">
        <f t="shared" si="5"/>
        <v>TE-B - Iso 4s</v>
      </c>
      <c r="D41" s="34" t="s">
        <v>40</v>
      </c>
      <c r="E41" s="35">
        <v>55</v>
      </c>
      <c r="F41" s="35">
        <v>5</v>
      </c>
      <c r="G41" s="36">
        <f t="shared" si="3"/>
        <v>0.45833333333333331</v>
      </c>
      <c r="H41" s="37">
        <v>357</v>
      </c>
      <c r="I41" s="38" t="s">
        <v>42</v>
      </c>
    </row>
    <row r="42" spans="2:9" x14ac:dyDescent="0.45">
      <c r="B42" s="34">
        <f t="shared" si="4"/>
        <v>10</v>
      </c>
      <c r="C42" s="34" t="str">
        <f t="shared" si="5"/>
        <v>EF-B - Iso 4s</v>
      </c>
      <c r="D42" s="34" t="s">
        <v>41</v>
      </c>
      <c r="E42" s="35">
        <v>14</v>
      </c>
      <c r="F42" s="35">
        <v>5</v>
      </c>
      <c r="G42" s="36">
        <f t="shared" si="3"/>
        <v>0.11666666666666665</v>
      </c>
      <c r="H42" s="37">
        <v>12</v>
      </c>
      <c r="I42" s="38" t="s">
        <v>3</v>
      </c>
    </row>
    <row r="43" spans="2:9" x14ac:dyDescent="0.45">
      <c r="B43" s="34">
        <f t="shared" ref="B43:B53" si="6">B42+1</f>
        <v>11</v>
      </c>
      <c r="C43" s="34" t="str">
        <f t="shared" si="5"/>
        <v>DBU-W1</v>
      </c>
      <c r="D43" s="34" t="s">
        <v>63</v>
      </c>
      <c r="E43" s="35">
        <f>240-7</f>
        <v>233</v>
      </c>
      <c r="F43" s="35">
        <v>5</v>
      </c>
      <c r="G43" s="36">
        <f t="shared" si="3"/>
        <v>1.9416666666666667</v>
      </c>
      <c r="H43" s="37">
        <v>19</v>
      </c>
      <c r="I43" s="38" t="s">
        <v>3</v>
      </c>
    </row>
    <row r="44" spans="2:9" x14ac:dyDescent="0.45">
      <c r="B44" s="34">
        <f t="shared" si="6"/>
        <v>12</v>
      </c>
      <c r="C44" s="34" t="str">
        <f t="shared" si="5"/>
        <v>Hanegalsbåen (Rood-Zwart)</v>
      </c>
      <c r="D44" s="34" t="s">
        <v>64</v>
      </c>
      <c r="E44" s="35">
        <f>6.9/9</f>
        <v>0.76666666666666672</v>
      </c>
      <c r="F44" s="35">
        <v>5</v>
      </c>
      <c r="G44" s="36">
        <f t="shared" si="3"/>
        <v>6.3888888888888893E-3</v>
      </c>
      <c r="H44" s="37"/>
      <c r="I44" s="38" t="s">
        <v>1</v>
      </c>
    </row>
    <row r="45" spans="2:9" x14ac:dyDescent="0.45">
      <c r="B45" s="34">
        <f t="shared" si="6"/>
        <v>13</v>
      </c>
      <c r="C45" s="34" t="str">
        <f t="shared" si="5"/>
        <v>Lyngholmbåen (Rood)</v>
      </c>
      <c r="D45" s="34" t="s">
        <v>65</v>
      </c>
      <c r="E45" s="35">
        <f t="shared" ref="E45:E52" si="7">6.9/9</f>
        <v>0.76666666666666672</v>
      </c>
      <c r="F45" s="35">
        <v>5</v>
      </c>
      <c r="G45" s="36">
        <f t="shared" si="3"/>
        <v>6.3888888888888893E-3</v>
      </c>
      <c r="H45" s="37"/>
      <c r="I45" s="38" t="s">
        <v>1</v>
      </c>
    </row>
    <row r="46" spans="2:9" x14ac:dyDescent="0.45">
      <c r="B46" s="34">
        <f t="shared" si="6"/>
        <v>14</v>
      </c>
      <c r="C46" s="34" t="str">
        <f t="shared" si="5"/>
        <v>Smådegalsbåen (Groen)</v>
      </c>
      <c r="D46" s="34" t="s">
        <v>67</v>
      </c>
      <c r="E46" s="35">
        <f t="shared" si="7"/>
        <v>0.76666666666666672</v>
      </c>
      <c r="F46" s="35">
        <v>5</v>
      </c>
      <c r="G46" s="36">
        <f t="shared" si="3"/>
        <v>6.3888888888888893E-3</v>
      </c>
      <c r="H46" s="37"/>
      <c r="I46" s="38" t="s">
        <v>1</v>
      </c>
    </row>
    <row r="47" spans="2:9" x14ac:dyDescent="0.45">
      <c r="B47" s="34">
        <f t="shared" si="6"/>
        <v>15</v>
      </c>
      <c r="C47" s="34" t="str">
        <f>IF(D47="","",IF(OR(LEFT(D46,2)="BB",LEFT(D46,2)="SB"),MID(D46,5,LEN(D46)),D46))</f>
        <v>Vuurtoren Svartskjær</v>
      </c>
      <c r="D47" s="34" t="s">
        <v>66</v>
      </c>
      <c r="E47" s="35">
        <f t="shared" si="7"/>
        <v>0.76666666666666672</v>
      </c>
      <c r="F47" s="35">
        <v>5</v>
      </c>
      <c r="G47" s="36">
        <f t="shared" si="3"/>
        <v>6.3888888888888893E-3</v>
      </c>
      <c r="H47" s="37"/>
      <c r="I47" s="38" t="s">
        <v>1</v>
      </c>
    </row>
    <row r="48" spans="2:9" x14ac:dyDescent="0.45">
      <c r="B48" s="34">
        <f t="shared" si="6"/>
        <v>16</v>
      </c>
      <c r="C48" s="34" t="str">
        <f>IF(D48="","",IF(OR(LEFT(D47,2)="BB",LEFT(D47,2)="SB"),MID(D47,5,LEN(D47)),D47))</f>
        <v>Kastelbåen (Rood)</v>
      </c>
      <c r="D48" s="34" t="s">
        <v>68</v>
      </c>
      <c r="E48" s="35">
        <f t="shared" si="7"/>
        <v>0.76666666666666672</v>
      </c>
      <c r="F48" s="35">
        <v>5</v>
      </c>
      <c r="G48" s="36">
        <f t="shared" si="3"/>
        <v>6.3888888888888893E-3</v>
      </c>
      <c r="H48" s="37"/>
      <c r="I48" s="38" t="s">
        <v>1</v>
      </c>
    </row>
    <row r="49" spans="2:9" x14ac:dyDescent="0.45">
      <c r="B49" s="34">
        <f t="shared" si="6"/>
        <v>17</v>
      </c>
      <c r="C49" s="34" t="str">
        <f>IF(D49="","",IF(OR(LEFT(D48,2)="BB",LEFT(D48,2)="SB"),MID(D48,5,LEN(D48)),D48))</f>
        <v>Skjede (Groen)</v>
      </c>
      <c r="D49" s="34" t="s">
        <v>70</v>
      </c>
      <c r="E49" s="35">
        <f t="shared" si="7"/>
        <v>0.76666666666666672</v>
      </c>
      <c r="F49" s="35">
        <v>5</v>
      </c>
      <c r="G49" s="36">
        <f t="shared" si="3"/>
        <v>6.3888888888888893E-3</v>
      </c>
      <c r="H49" s="37"/>
      <c r="I49" s="38" t="s">
        <v>1</v>
      </c>
    </row>
    <row r="50" spans="2:9" x14ac:dyDescent="0.45">
      <c r="B50" s="34">
        <f t="shared" si="6"/>
        <v>18</v>
      </c>
      <c r="C50" s="34" t="str">
        <f t="shared" si="5"/>
        <v>Bragdøytangen</v>
      </c>
      <c r="D50" s="34" t="s">
        <v>69</v>
      </c>
      <c r="E50" s="35">
        <f t="shared" si="7"/>
        <v>0.76666666666666672</v>
      </c>
      <c r="F50" s="35">
        <v>5</v>
      </c>
      <c r="G50" s="36">
        <f t="shared" si="3"/>
        <v>6.3888888888888893E-3</v>
      </c>
      <c r="H50" s="37"/>
      <c r="I50" s="38" t="s">
        <v>1</v>
      </c>
    </row>
    <row r="51" spans="2:9" x14ac:dyDescent="0.45">
      <c r="B51" s="34">
        <f t="shared" si="6"/>
        <v>19</v>
      </c>
      <c r="C51" s="34" t="str">
        <f t="shared" si="5"/>
        <v>Gjeiteva</v>
      </c>
      <c r="D51" s="34" t="s">
        <v>71</v>
      </c>
      <c r="E51" s="35">
        <f t="shared" si="7"/>
        <v>0.76666666666666672</v>
      </c>
      <c r="F51" s="35">
        <v>5</v>
      </c>
      <c r="G51" s="36">
        <f t="shared" si="3"/>
        <v>6.3888888888888893E-3</v>
      </c>
      <c r="H51" s="37"/>
      <c r="I51" s="38" t="s">
        <v>72</v>
      </c>
    </row>
    <row r="52" spans="2:9" x14ac:dyDescent="0.45">
      <c r="B52" s="34">
        <f t="shared" si="6"/>
        <v>20</v>
      </c>
      <c r="C52" s="34" t="str">
        <f t="shared" si="5"/>
        <v>Kirkebåen</v>
      </c>
      <c r="D52" s="34" t="s">
        <v>73</v>
      </c>
      <c r="E52" s="35">
        <f t="shared" si="7"/>
        <v>0.76666666666666672</v>
      </c>
      <c r="F52" s="35">
        <v>5</v>
      </c>
      <c r="G52" s="36">
        <f t="shared" si="3"/>
        <v>6.3888888888888893E-3</v>
      </c>
      <c r="H52" s="37"/>
      <c r="I52" s="38" t="s">
        <v>1</v>
      </c>
    </row>
    <row r="53" spans="2:9" x14ac:dyDescent="0.45">
      <c r="B53" s="34">
        <f t="shared" si="6"/>
        <v>21</v>
      </c>
      <c r="C53" s="34" t="str">
        <f t="shared" si="5"/>
        <v>Bleikerøybåen</v>
      </c>
      <c r="D53" s="34" t="s">
        <v>74</v>
      </c>
      <c r="E53" s="35">
        <v>0.1</v>
      </c>
      <c r="F53" s="35">
        <v>5</v>
      </c>
      <c r="G53" s="36">
        <f t="shared" si="3"/>
        <v>8.3333333333333339E-4</v>
      </c>
      <c r="H53" s="37"/>
      <c r="I53" s="38" t="s">
        <v>1</v>
      </c>
    </row>
    <row r="54" spans="2:9" s="17" customFormat="1" x14ac:dyDescent="0.45">
      <c r="B54" s="13"/>
      <c r="C54" s="13" t="s">
        <v>93</v>
      </c>
      <c r="D54" s="13"/>
      <c r="E54" s="14">
        <f>SUM(E33:E53)</f>
        <v>356.69999999999987</v>
      </c>
      <c r="F54" s="14">
        <f>SUMPRODUCT(E33:E53,F33:F53)/E54</f>
        <v>5</v>
      </c>
      <c r="G54" s="15">
        <f>SUM(G33:G53)</f>
        <v>2.972500000000001</v>
      </c>
      <c r="H54" s="16"/>
      <c r="I54" s="13"/>
    </row>
    <row r="56" spans="2:9" x14ac:dyDescent="0.45">
      <c r="B56" s="12" t="s">
        <v>75</v>
      </c>
    </row>
  </sheetData>
  <sortState xmlns:xlrd2="http://schemas.microsoft.com/office/spreadsheetml/2017/richdata2" ref="B33:I53">
    <sortCondition descending="1" ref="B33:B53"/>
  </sortState>
  <conditionalFormatting sqref="D11:D26 D33:D53">
    <cfRule type="expression" dxfId="59" priority="5">
      <formula>LEFT(D11,2)="SB"</formula>
    </cfRule>
    <cfRule type="expression" dxfId="58" priority="6">
      <formula>LEFT(D11,2)="BB"</formula>
    </cfRule>
  </conditionalFormatting>
  <hyperlinks>
    <hyperlink ref="B4" location="VLIELAND_MANDAL" display="VAARPLAN VLIELAND - MANDAL" xr:uid="{AE0A159B-4AD3-4CCF-BBD4-213D9B3CEBBE}"/>
    <hyperlink ref="B5" location="VLIELAND_KRISTIANSAND" display="VAARPLAN VLIELAND - KRISTIANSAND (VIA WESTELIJKE VAARROUTE)" xr:uid="{BA040CBA-D2F4-4A41-8E0E-4535B6295F13}"/>
  </hyperlinks>
  <pageMargins left="0.7" right="0.7" top="0.75" bottom="0.75" header="0.3" footer="0.3"/>
  <pageSetup paperSize="9" scale="68" fitToHeight="0" orientation="landscape" r:id="rId1"/>
  <rowBreaks count="1" manualBreakCount="1">
    <brk id="2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1E7A-E9D1-4DEC-916A-330DBB950684}">
  <sheetPr>
    <tabColor theme="4"/>
    <pageSetUpPr fitToPage="1"/>
  </sheetPr>
  <dimension ref="A1:I95"/>
  <sheetViews>
    <sheetView showGridLines="0" workbookViewId="0">
      <pane ySplit="8" topLeftCell="A9" activePane="bottomLeft" state="frozen"/>
      <selection pane="bottomLeft" activeCell="A9" sqref="A9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31" customFormat="1" x14ac:dyDescent="0.45"/>
    <row r="2" spans="1:9" s="31" customFormat="1" ht="17.5" x14ac:dyDescent="0.45">
      <c r="B2" s="32" t="s">
        <v>100</v>
      </c>
    </row>
    <row r="3" spans="1:9" s="31" customFormat="1" x14ac:dyDescent="0.45"/>
    <row r="4" spans="1:9" s="31" customFormat="1" ht="16.5" x14ac:dyDescent="0.45">
      <c r="B4" s="66" t="s">
        <v>101</v>
      </c>
    </row>
    <row r="5" spans="1:9" s="31" customFormat="1" ht="16.5" x14ac:dyDescent="0.45">
      <c r="B5" s="66" t="s">
        <v>102</v>
      </c>
    </row>
    <row r="6" spans="1:9" s="31" customFormat="1" ht="16.5" x14ac:dyDescent="0.45">
      <c r="B6" s="66" t="s">
        <v>120</v>
      </c>
    </row>
    <row r="7" spans="1:9" s="31" customFormat="1" ht="16.5" x14ac:dyDescent="0.45">
      <c r="B7" s="66" t="s">
        <v>104</v>
      </c>
    </row>
    <row r="8" spans="1:9" s="31" customFormat="1" x14ac:dyDescent="0.45">
      <c r="B8" s="70"/>
    </row>
    <row r="10" spans="1:9" ht="17.5" x14ac:dyDescent="0.45">
      <c r="B10" s="21" t="s">
        <v>101</v>
      </c>
      <c r="D10" s="5"/>
      <c r="E10" s="6" t="s">
        <v>95</v>
      </c>
      <c r="F10" s="7"/>
    </row>
    <row r="12" spans="1:9" s="10" customFormat="1" x14ac:dyDescent="0.45">
      <c r="A12" s="9">
        <v>0</v>
      </c>
      <c r="B12" s="22"/>
      <c r="C12" s="22" t="s">
        <v>88</v>
      </c>
      <c r="D12" s="22" t="s">
        <v>89</v>
      </c>
      <c r="E12" s="22" t="s">
        <v>90</v>
      </c>
      <c r="F12" s="22" t="s">
        <v>12</v>
      </c>
      <c r="G12" s="22" t="s">
        <v>91</v>
      </c>
      <c r="H12" s="22" t="s">
        <v>37</v>
      </c>
      <c r="I12" s="22" t="s">
        <v>92</v>
      </c>
    </row>
    <row r="13" spans="1:9" ht="32" x14ac:dyDescent="0.45">
      <c r="B13" s="39">
        <v>1</v>
      </c>
      <c r="C13" s="39" t="s">
        <v>0</v>
      </c>
      <c r="D13" s="39" t="s">
        <v>13</v>
      </c>
      <c r="E13" s="40">
        <v>7</v>
      </c>
      <c r="F13" s="40">
        <v>5</v>
      </c>
      <c r="G13" s="41">
        <f t="shared" ref="G13:G35" si="0">IF(D13="","",E13/F13/24)</f>
        <v>5.8333333333333327E-2</v>
      </c>
      <c r="H13" s="42"/>
      <c r="I13" s="43" t="s">
        <v>84</v>
      </c>
    </row>
    <row r="14" spans="1:9" x14ac:dyDescent="0.45">
      <c r="B14" s="39">
        <f t="shared" ref="B14:B35" si="1">B13+1</f>
        <v>2</v>
      </c>
      <c r="C14" s="39" t="str">
        <f t="shared" ref="C14:C31" si="2">IF(D14="","",IF(OR(LEFT(D13,2)="BB",LEFT(D13,2)="SB"),MID(D13,5,LEN(D13)),D13))</f>
        <v>ZS 2A-Boei - (Rood) 6s</v>
      </c>
      <c r="D14" s="39" t="s">
        <v>85</v>
      </c>
      <c r="E14" s="40">
        <v>1.8</v>
      </c>
      <c r="F14" s="40">
        <v>5</v>
      </c>
      <c r="G14" s="41">
        <f t="shared" si="0"/>
        <v>1.4999999999999999E-2</v>
      </c>
      <c r="H14" s="42">
        <v>317</v>
      </c>
      <c r="I14" s="43" t="s">
        <v>36</v>
      </c>
    </row>
    <row r="15" spans="1:9" x14ac:dyDescent="0.45">
      <c r="B15" s="39">
        <f t="shared" si="1"/>
        <v>3</v>
      </c>
      <c r="C15" s="39" t="str">
        <f t="shared" si="2"/>
        <v>53°21'N - 5°56'E</v>
      </c>
      <c r="D15" s="39" t="s">
        <v>14</v>
      </c>
      <c r="E15" s="40">
        <v>5</v>
      </c>
      <c r="F15" s="40">
        <v>5</v>
      </c>
      <c r="G15" s="41">
        <f t="shared" si="0"/>
        <v>4.1666666666666664E-2</v>
      </c>
      <c r="H15" s="42">
        <v>49</v>
      </c>
      <c r="I15" s="43" t="s">
        <v>36</v>
      </c>
    </row>
    <row r="16" spans="1:9" x14ac:dyDescent="0.45">
      <c r="B16" s="39">
        <f t="shared" si="1"/>
        <v>4</v>
      </c>
      <c r="C16" s="39" t="str">
        <f t="shared" si="2"/>
        <v>TG-Boei - Q(9).15s</v>
      </c>
      <c r="D16" s="39" t="s">
        <v>15</v>
      </c>
      <c r="E16" s="40">
        <v>5</v>
      </c>
      <c r="F16" s="40">
        <v>5</v>
      </c>
      <c r="G16" s="41">
        <f t="shared" si="0"/>
        <v>4.1666666666666664E-2</v>
      </c>
      <c r="H16" s="42" t="s">
        <v>2</v>
      </c>
      <c r="I16" s="43" t="s">
        <v>3</v>
      </c>
    </row>
    <row r="17" spans="2:9" x14ac:dyDescent="0.45">
      <c r="B17" s="39">
        <f t="shared" si="1"/>
        <v>5</v>
      </c>
      <c r="C17" s="39" t="str">
        <f t="shared" si="2"/>
        <v>Stolzenfels-Boei - VQ(9).10s</v>
      </c>
      <c r="D17" s="39" t="s">
        <v>16</v>
      </c>
      <c r="E17" s="40">
        <v>7.3</v>
      </c>
      <c r="F17" s="40">
        <v>5</v>
      </c>
      <c r="G17" s="41">
        <f t="shared" si="0"/>
        <v>6.083333333333333E-2</v>
      </c>
      <c r="H17" s="42" t="s">
        <v>4</v>
      </c>
      <c r="I17" s="43" t="s">
        <v>3</v>
      </c>
    </row>
    <row r="18" spans="2:9" x14ac:dyDescent="0.45">
      <c r="B18" s="39">
        <f t="shared" si="1"/>
        <v>6</v>
      </c>
      <c r="C18" s="39" t="str">
        <f t="shared" si="2"/>
        <v>TS-Boei - VQ</v>
      </c>
      <c r="D18" s="39" t="s">
        <v>17</v>
      </c>
      <c r="E18" s="40">
        <v>7.6</v>
      </c>
      <c r="F18" s="40">
        <v>5</v>
      </c>
      <c r="G18" s="41">
        <f t="shared" si="0"/>
        <v>6.3333333333333339E-2</v>
      </c>
      <c r="H18" s="42" t="s">
        <v>5</v>
      </c>
      <c r="I18" s="43" t="s">
        <v>3</v>
      </c>
    </row>
    <row r="19" spans="2:9" x14ac:dyDescent="0.45">
      <c r="B19" s="39">
        <f t="shared" si="1"/>
        <v>7</v>
      </c>
      <c r="C19" s="39" t="str">
        <f t="shared" si="2"/>
        <v>BR-Boei - Q</v>
      </c>
      <c r="D19" s="39" t="s">
        <v>18</v>
      </c>
      <c r="E19" s="40">
        <v>6.6</v>
      </c>
      <c r="F19" s="40">
        <v>5</v>
      </c>
      <c r="G19" s="41">
        <f t="shared" si="0"/>
        <v>5.4999999999999993E-2</v>
      </c>
      <c r="H19" s="42" t="s">
        <v>6</v>
      </c>
      <c r="I19" s="43" t="s">
        <v>3</v>
      </c>
    </row>
    <row r="20" spans="2:9" x14ac:dyDescent="0.45">
      <c r="B20" s="39">
        <f t="shared" si="1"/>
        <v>8</v>
      </c>
      <c r="C20" s="39" t="str">
        <f t="shared" si="2"/>
        <v>AM-Boei - VQ</v>
      </c>
      <c r="D20" s="39" t="s">
        <v>19</v>
      </c>
      <c r="E20" s="40">
        <v>7.8</v>
      </c>
      <c r="F20" s="40">
        <v>5</v>
      </c>
      <c r="G20" s="41">
        <f t="shared" si="0"/>
        <v>6.5000000000000002E-2</v>
      </c>
      <c r="H20" s="42">
        <v>70</v>
      </c>
      <c r="I20" s="43" t="s">
        <v>3</v>
      </c>
    </row>
    <row r="21" spans="2:9" x14ac:dyDescent="0.45">
      <c r="B21" s="39">
        <f t="shared" si="1"/>
        <v>9</v>
      </c>
      <c r="C21" s="39" t="str">
        <f t="shared" si="2"/>
        <v>PEN 21-Baken - FL(4)Y.10s</v>
      </c>
      <c r="D21" s="39" t="s">
        <v>20</v>
      </c>
      <c r="E21" s="40">
        <v>8</v>
      </c>
      <c r="F21" s="40">
        <v>5</v>
      </c>
      <c r="G21" s="41">
        <f t="shared" si="0"/>
        <v>6.6666666666666666E-2</v>
      </c>
      <c r="H21" s="42">
        <v>77</v>
      </c>
      <c r="I21" s="43" t="s">
        <v>3</v>
      </c>
    </row>
    <row r="22" spans="2:9" x14ac:dyDescent="0.45">
      <c r="B22" s="39">
        <f t="shared" si="1"/>
        <v>10</v>
      </c>
      <c r="C22" s="39" t="str">
        <f t="shared" si="2"/>
        <v>A-KERK-Boei - VQ(9).10s</v>
      </c>
      <c r="D22" s="39" t="s">
        <v>21</v>
      </c>
      <c r="E22" s="40">
        <v>5</v>
      </c>
      <c r="F22" s="40">
        <v>5</v>
      </c>
      <c r="G22" s="41">
        <f t="shared" si="0"/>
        <v>4.1666666666666664E-2</v>
      </c>
      <c r="H22" s="42">
        <v>70</v>
      </c>
      <c r="I22" s="43" t="s">
        <v>7</v>
      </c>
    </row>
    <row r="23" spans="2:9" ht="32" x14ac:dyDescent="0.45">
      <c r="B23" s="39">
        <f t="shared" si="1"/>
        <v>11</v>
      </c>
      <c r="C23" s="39" t="str">
        <f t="shared" si="2"/>
        <v>Westerems-Boei - Iso.4s</v>
      </c>
      <c r="D23" s="39" t="s">
        <v>22</v>
      </c>
      <c r="E23" s="40">
        <v>5.8</v>
      </c>
      <c r="F23" s="40">
        <v>5</v>
      </c>
      <c r="G23" s="41">
        <f t="shared" si="0"/>
        <v>4.8333333333333332E-2</v>
      </c>
      <c r="H23" s="42">
        <v>70</v>
      </c>
      <c r="I23" s="43" t="s">
        <v>9</v>
      </c>
    </row>
    <row r="24" spans="2:9" x14ac:dyDescent="0.45">
      <c r="B24" s="39">
        <f t="shared" si="1"/>
        <v>12</v>
      </c>
      <c r="C24" s="39" t="str">
        <f t="shared" si="2"/>
        <v>Riffgat-Boei - Iso.8s</v>
      </c>
      <c r="D24" s="39" t="s">
        <v>23</v>
      </c>
      <c r="E24" s="40">
        <v>6.2</v>
      </c>
      <c r="F24" s="40">
        <v>5</v>
      </c>
      <c r="G24" s="41">
        <f t="shared" si="0"/>
        <v>5.1666666666666666E-2</v>
      </c>
      <c r="H24" s="42">
        <v>63</v>
      </c>
      <c r="I24" s="43" t="s">
        <v>3</v>
      </c>
    </row>
    <row r="25" spans="2:9" x14ac:dyDescent="0.45">
      <c r="B25" s="39">
        <f t="shared" si="1"/>
        <v>13</v>
      </c>
      <c r="C25" s="39" t="str">
        <f t="shared" si="2"/>
        <v>Osterems-Boei - Iso.4s</v>
      </c>
      <c r="D25" s="39" t="s">
        <v>24</v>
      </c>
      <c r="E25" s="40">
        <v>5.7</v>
      </c>
      <c r="F25" s="40">
        <v>5</v>
      </c>
      <c r="G25" s="41">
        <f t="shared" si="0"/>
        <v>4.7500000000000007E-2</v>
      </c>
      <c r="H25" s="42">
        <v>80</v>
      </c>
      <c r="I25" s="43" t="s">
        <v>3</v>
      </c>
    </row>
    <row r="26" spans="2:9" x14ac:dyDescent="0.45">
      <c r="B26" s="39">
        <f t="shared" si="1"/>
        <v>14</v>
      </c>
      <c r="C26" s="39" t="str">
        <f t="shared" si="2"/>
        <v>Juisteriff-N-Boei - Q</v>
      </c>
      <c r="D26" s="39" t="s">
        <v>25</v>
      </c>
      <c r="E26" s="40">
        <v>5.8</v>
      </c>
      <c r="F26" s="40">
        <v>5</v>
      </c>
      <c r="G26" s="41">
        <f t="shared" si="0"/>
        <v>4.8333333333333332E-2</v>
      </c>
      <c r="H26" s="42">
        <v>80</v>
      </c>
      <c r="I26" s="43" t="s">
        <v>3</v>
      </c>
    </row>
    <row r="27" spans="2:9" x14ac:dyDescent="0.45">
      <c r="B27" s="39">
        <f t="shared" si="1"/>
        <v>15</v>
      </c>
      <c r="C27" s="39" t="str">
        <f t="shared" si="2"/>
        <v>Juist-N-Boei - VQ</v>
      </c>
      <c r="D27" s="39" t="s">
        <v>26</v>
      </c>
      <c r="E27" s="40">
        <v>4</v>
      </c>
      <c r="F27" s="40">
        <v>5</v>
      </c>
      <c r="G27" s="41">
        <f t="shared" si="0"/>
        <v>3.3333333333333333E-2</v>
      </c>
      <c r="H27" s="42">
        <v>80</v>
      </c>
      <c r="I27" s="43" t="s">
        <v>3</v>
      </c>
    </row>
    <row r="28" spans="2:9" ht="32" x14ac:dyDescent="0.45">
      <c r="B28" s="39">
        <f t="shared" si="1"/>
        <v>16</v>
      </c>
      <c r="C28" s="39" t="str">
        <f t="shared" si="2"/>
        <v>Schluchter-Boei - Iso.8s</v>
      </c>
      <c r="D28" s="39" t="s">
        <v>27</v>
      </c>
      <c r="E28" s="40">
        <v>6.3</v>
      </c>
      <c r="F28" s="40">
        <v>5</v>
      </c>
      <c r="G28" s="41">
        <f t="shared" si="0"/>
        <v>5.2499999999999998E-2</v>
      </c>
      <c r="H28" s="42">
        <v>80</v>
      </c>
      <c r="I28" s="43" t="s">
        <v>8</v>
      </c>
    </row>
    <row r="29" spans="2:9" ht="32" x14ac:dyDescent="0.45">
      <c r="B29" s="39">
        <f t="shared" si="1"/>
        <v>17</v>
      </c>
      <c r="C29" s="39" t="str">
        <f t="shared" si="2"/>
        <v>Dovetief-Boei - Iso.4s</v>
      </c>
      <c r="D29" s="39" t="s">
        <v>30</v>
      </c>
      <c r="E29" s="40">
        <v>2.8</v>
      </c>
      <c r="F29" s="40">
        <v>5</v>
      </c>
      <c r="G29" s="41">
        <f t="shared" si="0"/>
        <v>2.3333333333333331E-2</v>
      </c>
      <c r="H29" s="42">
        <v>77</v>
      </c>
      <c r="I29" s="43" t="s">
        <v>8</v>
      </c>
    </row>
    <row r="30" spans="2:9" x14ac:dyDescent="0.45">
      <c r="B30" s="39">
        <f t="shared" si="1"/>
        <v>18</v>
      </c>
      <c r="C30" s="39" t="str">
        <f t="shared" si="2"/>
        <v>Norderney-Noord - Q</v>
      </c>
      <c r="D30" s="39" t="s">
        <v>28</v>
      </c>
      <c r="E30" s="40">
        <v>17</v>
      </c>
      <c r="F30" s="40">
        <v>5</v>
      </c>
      <c r="G30" s="41">
        <f t="shared" si="0"/>
        <v>0.14166666666666666</v>
      </c>
      <c r="H30" s="42">
        <v>68</v>
      </c>
      <c r="I30" s="43" t="s">
        <v>3</v>
      </c>
    </row>
    <row r="31" spans="2:9" x14ac:dyDescent="0.45">
      <c r="B31" s="39">
        <f t="shared" si="1"/>
        <v>19</v>
      </c>
      <c r="C31" s="39" t="str">
        <f t="shared" si="2"/>
        <v>1B/Jade1 - OC.G.4s</v>
      </c>
      <c r="D31" s="39" t="s">
        <v>31</v>
      </c>
      <c r="E31" s="40">
        <v>1.8</v>
      </c>
      <c r="F31" s="40">
        <v>5</v>
      </c>
      <c r="G31" s="41">
        <f t="shared" si="0"/>
        <v>1.4999999999999999E-2</v>
      </c>
      <c r="H31" s="42">
        <v>44</v>
      </c>
      <c r="I31" s="43" t="s">
        <v>3</v>
      </c>
    </row>
    <row r="32" spans="2:9" x14ac:dyDescent="0.45">
      <c r="B32" s="39">
        <f t="shared" si="1"/>
        <v>20</v>
      </c>
      <c r="C32" s="39" t="str">
        <f>IF(D32="","",IF(OR(LEFT(D31,2)="BB",LEFT(D31,2)="SB"),MID(D31,5,LEN(D31)),D31))</f>
        <v>2A-Boei - FL(2)R.9s</v>
      </c>
      <c r="D32" s="39" t="s">
        <v>32</v>
      </c>
      <c r="E32" s="40">
        <v>11.2</v>
      </c>
      <c r="F32" s="40">
        <v>5</v>
      </c>
      <c r="G32" s="41">
        <f t="shared" si="0"/>
        <v>9.3333333333333324E-2</v>
      </c>
      <c r="H32" s="42">
        <v>27</v>
      </c>
      <c r="I32" s="43" t="s">
        <v>3</v>
      </c>
    </row>
    <row r="33" spans="1:9" x14ac:dyDescent="0.45">
      <c r="B33" s="39">
        <f t="shared" si="1"/>
        <v>21</v>
      </c>
      <c r="C33" s="39" t="str">
        <f>IF(D33="","",IF(OR(LEFT(D32,2)="BB",LEFT(D32,2)="SB"),MID(D32,5,LEN(D32)),D32))</f>
        <v>E3-Boei - Iso.4s</v>
      </c>
      <c r="D33" s="39" t="s">
        <v>33</v>
      </c>
      <c r="E33" s="40">
        <v>5.4</v>
      </c>
      <c r="F33" s="40">
        <v>5</v>
      </c>
      <c r="G33" s="41">
        <f t="shared" si="0"/>
        <v>4.5000000000000005E-2</v>
      </c>
      <c r="H33" s="42">
        <v>353</v>
      </c>
      <c r="I33" s="43" t="s">
        <v>3</v>
      </c>
    </row>
    <row r="34" spans="1:9" x14ac:dyDescent="0.45">
      <c r="B34" s="39">
        <f t="shared" si="1"/>
        <v>22</v>
      </c>
      <c r="C34" s="39" t="str">
        <f>IF(D34="","",IF(OR(LEFT(D33,2)="BB",LEFT(D33,2)="SB"),MID(D33,5,LEN(D33)),D33))</f>
        <v>Helgoland-O-Boei - Q(3).10s</v>
      </c>
      <c r="D34" s="39" t="s">
        <v>34</v>
      </c>
      <c r="E34" s="40">
        <v>1.2</v>
      </c>
      <c r="F34" s="40">
        <v>5</v>
      </c>
      <c r="G34" s="41">
        <f t="shared" si="0"/>
        <v>0.01</v>
      </c>
      <c r="H34" s="42">
        <v>21</v>
      </c>
      <c r="I34" s="43" t="s">
        <v>3</v>
      </c>
    </row>
    <row r="35" spans="1:9" x14ac:dyDescent="0.45">
      <c r="B35" s="39">
        <f t="shared" si="1"/>
        <v>23</v>
      </c>
      <c r="C35" s="39" t="str">
        <f>IF(D35="","",IF(OR(LEFT(D34,2)="BB",LEFT(D34,2)="SB"),MID(D34,5,LEN(D34)),D34))</f>
        <v>6-Boei - Fl(2)R.9s</v>
      </c>
      <c r="D35" s="39" t="s">
        <v>35</v>
      </c>
      <c r="E35" s="40">
        <v>0.3</v>
      </c>
      <c r="F35" s="40">
        <v>5</v>
      </c>
      <c r="G35" s="41">
        <f t="shared" si="0"/>
        <v>2.5000000000000001E-3</v>
      </c>
      <c r="H35" s="42">
        <v>326</v>
      </c>
      <c r="I35" s="43" t="s">
        <v>11</v>
      </c>
    </row>
    <row r="36" spans="1:9" s="17" customFormat="1" x14ac:dyDescent="0.45">
      <c r="B36" s="23"/>
      <c r="C36" s="23" t="s">
        <v>93</v>
      </c>
      <c r="D36" s="23"/>
      <c r="E36" s="24">
        <f>SUM(E13:E35)</f>
        <v>134.6</v>
      </c>
      <c r="F36" s="24">
        <f>SUMPRODUCT(E13:E35,F13:F35)/E36</f>
        <v>5</v>
      </c>
      <c r="G36" s="25">
        <f>SUM(G13:G35)</f>
        <v>1.1216666666666666</v>
      </c>
      <c r="H36" s="26"/>
      <c r="I36" s="23"/>
    </row>
    <row r="38" spans="1:9" ht="17.5" x14ac:dyDescent="0.45">
      <c r="B38" s="21" t="s">
        <v>102</v>
      </c>
      <c r="D38" s="5"/>
      <c r="E38" s="6" t="s">
        <v>95</v>
      </c>
      <c r="F38" s="7"/>
    </row>
    <row r="40" spans="1:9" s="10" customFormat="1" x14ac:dyDescent="0.45">
      <c r="A40" s="9">
        <v>0</v>
      </c>
      <c r="B40" s="22"/>
      <c r="C40" s="22" t="s">
        <v>88</v>
      </c>
      <c r="D40" s="22" t="s">
        <v>89</v>
      </c>
      <c r="E40" s="22" t="s">
        <v>90</v>
      </c>
      <c r="F40" s="22" t="s">
        <v>12</v>
      </c>
      <c r="G40" s="22" t="s">
        <v>91</v>
      </c>
      <c r="H40" s="22" t="s">
        <v>37</v>
      </c>
      <c r="I40" s="22" t="s">
        <v>92</v>
      </c>
    </row>
    <row r="41" spans="1:9" x14ac:dyDescent="0.45">
      <c r="B41" s="39">
        <v>1</v>
      </c>
      <c r="C41" s="39" t="s">
        <v>10</v>
      </c>
      <c r="D41" s="39" t="s">
        <v>44</v>
      </c>
      <c r="E41" s="40">
        <v>0.4</v>
      </c>
      <c r="F41" s="40">
        <v>5</v>
      </c>
      <c r="G41" s="41">
        <f t="shared" ref="G41:G48" si="3">IF(D41="","",E41/F41/24)</f>
        <v>3.3333333333333335E-3</v>
      </c>
      <c r="H41" s="42">
        <v>4</v>
      </c>
      <c r="I41" s="43" t="s">
        <v>3</v>
      </c>
    </row>
    <row r="42" spans="1:9" x14ac:dyDescent="0.45">
      <c r="B42" s="39">
        <f>B41+1</f>
        <v>2</v>
      </c>
      <c r="C42" s="39" t="str">
        <f>IF(D42="","",IF(OR(LEFT(D41,2)="BB",LEFT(D41,2)="SB"),MID(D41,5,LEN(D41)),D41))</f>
        <v>Rood 8</v>
      </c>
      <c r="D42" s="39" t="s">
        <v>49</v>
      </c>
      <c r="E42" s="40">
        <v>0.3</v>
      </c>
      <c r="F42" s="40">
        <v>5</v>
      </c>
      <c r="G42" s="41">
        <f t="shared" si="3"/>
        <v>2.5000000000000001E-3</v>
      </c>
      <c r="H42" s="42">
        <v>0</v>
      </c>
      <c r="I42" s="43" t="s">
        <v>3</v>
      </c>
    </row>
    <row r="43" spans="1:9" x14ac:dyDescent="0.45">
      <c r="B43" s="39">
        <f>B42+1</f>
        <v>3</v>
      </c>
      <c r="C43" s="39" t="str">
        <f>IF(D43="","",IF(OR(LEFT(D42,2)="BB",LEFT(D42,2)="SB"),MID(D42,5,LEN(D42)),D42))</f>
        <v>54°10'8''N - 7°54'E</v>
      </c>
      <c r="D43" s="39" t="s">
        <v>45</v>
      </c>
      <c r="E43" s="40">
        <v>0.8</v>
      </c>
      <c r="F43" s="40">
        <v>5</v>
      </c>
      <c r="G43" s="41">
        <f t="shared" si="3"/>
        <v>6.6666666666666671E-3</v>
      </c>
      <c r="H43" s="42">
        <v>329</v>
      </c>
      <c r="I43" s="43" t="s">
        <v>3</v>
      </c>
    </row>
    <row r="44" spans="1:9" x14ac:dyDescent="0.45">
      <c r="B44" s="39">
        <f>B43+1</f>
        <v>4</v>
      </c>
      <c r="C44" s="39" t="str">
        <f>IF(D44="","",IF(OR(LEFT(D43,2)="BB",LEFT(D43,2)="SB"),MID(D43,5,LEN(D43)),D43))</f>
        <v>N6 - Q(6)+LFl.15s</v>
      </c>
      <c r="D44" s="39" t="s">
        <v>46</v>
      </c>
      <c r="E44" s="40">
        <v>1</v>
      </c>
      <c r="F44" s="40">
        <v>5</v>
      </c>
      <c r="G44" s="41">
        <f t="shared" si="3"/>
        <v>8.3333333333333332E-3</v>
      </c>
      <c r="H44" s="42">
        <v>313</v>
      </c>
      <c r="I44" s="43" t="s">
        <v>3</v>
      </c>
    </row>
    <row r="45" spans="1:9" x14ac:dyDescent="0.45">
      <c r="B45" s="39">
        <f>B44+1</f>
        <v>5</v>
      </c>
      <c r="C45" s="39" t="str">
        <f>IF(D45="","",IF(OR(LEFT(D44,2)="BB",LEFT(D44,2)="SB"),MID(D44,5,LEN(D44)),D44))</f>
        <v>N4</v>
      </c>
      <c r="D45" s="39" t="s">
        <v>47</v>
      </c>
      <c r="E45" s="40">
        <f>3-SUM(E43:E44)</f>
        <v>1.2</v>
      </c>
      <c r="F45" s="40">
        <v>5</v>
      </c>
      <c r="G45" s="41">
        <f t="shared" si="3"/>
        <v>0.01</v>
      </c>
      <c r="H45" s="42">
        <v>318</v>
      </c>
      <c r="I45" s="43" t="s">
        <v>3</v>
      </c>
    </row>
    <row r="46" spans="1:9" x14ac:dyDescent="0.45">
      <c r="B46" s="39">
        <f t="shared" ref="B46:B54" si="4">B45+1</f>
        <v>6</v>
      </c>
      <c r="C46" s="39" t="str">
        <f t="shared" ref="C46:C54" si="5">IF(D46="","",IF(OR(LEFT(D45,2)="BB",LEFT(D45,2)="SB"),MID(D45,5,LEN(D45)),D45))</f>
        <v>N2</v>
      </c>
      <c r="D46" s="39" t="s">
        <v>48</v>
      </c>
      <c r="E46" s="40">
        <v>1</v>
      </c>
      <c r="F46" s="40">
        <v>5</v>
      </c>
      <c r="G46" s="41">
        <f t="shared" si="3"/>
        <v>8.3333333333333332E-3</v>
      </c>
      <c r="H46" s="42">
        <v>338</v>
      </c>
      <c r="I46" s="43" t="s">
        <v>3</v>
      </c>
    </row>
    <row r="47" spans="1:9" x14ac:dyDescent="0.45">
      <c r="B47" s="39">
        <f t="shared" si="4"/>
        <v>7</v>
      </c>
      <c r="C47" s="39" t="str">
        <f t="shared" si="5"/>
        <v>Sellebrunn-W - Q(9)15s</v>
      </c>
      <c r="D47" s="39" t="s">
        <v>50</v>
      </c>
      <c r="E47" s="40">
        <v>7</v>
      </c>
      <c r="F47" s="40">
        <v>5</v>
      </c>
      <c r="G47" s="41">
        <f t="shared" si="3"/>
        <v>5.8333333333333327E-2</v>
      </c>
      <c r="H47" s="42">
        <v>312</v>
      </c>
      <c r="I47" s="43" t="s">
        <v>3</v>
      </c>
    </row>
    <row r="48" spans="1:9" x14ac:dyDescent="0.45">
      <c r="B48" s="39">
        <f t="shared" si="4"/>
        <v>8</v>
      </c>
      <c r="C48" s="39" t="str">
        <f t="shared" si="5"/>
        <v>54°20'0''N - 7°33'E</v>
      </c>
      <c r="D48" s="39" t="s">
        <v>51</v>
      </c>
      <c r="E48" s="40">
        <v>75</v>
      </c>
      <c r="F48" s="40">
        <v>5</v>
      </c>
      <c r="G48" s="41">
        <f t="shared" si="3"/>
        <v>0.625</v>
      </c>
      <c r="H48" s="42">
        <v>357</v>
      </c>
      <c r="I48" s="43" t="s">
        <v>52</v>
      </c>
    </row>
    <row r="49" spans="1:9" x14ac:dyDescent="0.45">
      <c r="B49" s="39">
        <f t="shared" si="4"/>
        <v>9</v>
      </c>
      <c r="C49" s="39" t="str">
        <f t="shared" si="5"/>
        <v>Q(9).15s</v>
      </c>
      <c r="D49" s="39" t="s">
        <v>59</v>
      </c>
      <c r="E49" s="40">
        <f>150-SUM(E50:E54)</f>
        <v>148</v>
      </c>
      <c r="F49" s="40">
        <v>5</v>
      </c>
      <c r="G49" s="41">
        <f>IF(D49="","",E49/F49/24)</f>
        <v>1.2333333333333334</v>
      </c>
      <c r="H49" s="42">
        <v>1</v>
      </c>
      <c r="I49" s="43" t="s">
        <v>3</v>
      </c>
    </row>
    <row r="50" spans="1:9" x14ac:dyDescent="0.45">
      <c r="B50" s="39">
        <f t="shared" si="4"/>
        <v>10</v>
      </c>
      <c r="C50" s="39" t="str">
        <f t="shared" si="5"/>
        <v>Hatholmbåen (Rood-Zwart)</v>
      </c>
      <c r="D50" s="39" t="s">
        <v>58</v>
      </c>
      <c r="E50" s="40">
        <v>0.9</v>
      </c>
      <c r="F50" s="40">
        <v>5</v>
      </c>
      <c r="G50" s="41">
        <f t="shared" ref="G50:G54" si="6">IF(D50="","",E50/F50/24)</f>
        <v>7.4999999999999997E-3</v>
      </c>
      <c r="H50" s="42">
        <v>334</v>
      </c>
      <c r="I50" s="43" t="s">
        <v>3</v>
      </c>
    </row>
    <row r="51" spans="1:9" x14ac:dyDescent="0.45">
      <c r="B51" s="39">
        <f t="shared" si="4"/>
        <v>11</v>
      </c>
      <c r="C51" s="39" t="str">
        <f t="shared" si="5"/>
        <v>Buskebåen (Rood-Zwart)</v>
      </c>
      <c r="D51" s="39" t="s">
        <v>60</v>
      </c>
      <c r="E51" s="40">
        <v>0.5</v>
      </c>
      <c r="F51" s="40">
        <v>5</v>
      </c>
      <c r="G51" s="41">
        <f t="shared" si="6"/>
        <v>4.1666666666666666E-3</v>
      </c>
      <c r="H51" s="42">
        <v>358</v>
      </c>
      <c r="I51" s="43" t="s">
        <v>94</v>
      </c>
    </row>
    <row r="52" spans="1:9" x14ac:dyDescent="0.45">
      <c r="B52" s="39">
        <f t="shared" si="4"/>
        <v>12</v>
      </c>
      <c r="C52" s="39" t="str">
        <f t="shared" si="5"/>
        <v>Vuurtoren Sjøsanden</v>
      </c>
      <c r="D52" s="39" t="s">
        <v>61</v>
      </c>
      <c r="E52" s="40">
        <v>0.2</v>
      </c>
      <c r="F52" s="40">
        <v>5</v>
      </c>
      <c r="G52" s="41">
        <f t="shared" si="6"/>
        <v>1.6666666666666668E-3</v>
      </c>
      <c r="H52" s="42">
        <v>52</v>
      </c>
      <c r="I52" s="43" t="s">
        <v>3</v>
      </c>
    </row>
    <row r="53" spans="1:9" x14ac:dyDescent="0.45">
      <c r="B53" s="39">
        <f t="shared" si="4"/>
        <v>13</v>
      </c>
      <c r="C53" s="39" t="str">
        <f t="shared" si="5"/>
        <v>Pirhodet - Iso.R. 4s4,5m 1,5M</v>
      </c>
      <c r="D53" s="39" t="s">
        <v>62</v>
      </c>
      <c r="E53" s="40">
        <v>0.2</v>
      </c>
      <c r="F53" s="40">
        <v>5</v>
      </c>
      <c r="G53" s="41">
        <f t="shared" si="6"/>
        <v>1.6666666666666668E-3</v>
      </c>
      <c r="H53" s="42">
        <v>43</v>
      </c>
      <c r="I53" s="43" t="s">
        <v>94</v>
      </c>
    </row>
    <row r="54" spans="1:9" x14ac:dyDescent="0.45">
      <c r="B54" s="39">
        <f t="shared" si="4"/>
        <v>14</v>
      </c>
      <c r="C54" s="39" t="str">
        <f t="shared" si="5"/>
        <v>Lichtenlijn Malmø</v>
      </c>
      <c r="D54" s="39" t="s">
        <v>43</v>
      </c>
      <c r="E54" s="40">
        <v>0.2</v>
      </c>
      <c r="F54" s="40">
        <v>5</v>
      </c>
      <c r="G54" s="41">
        <f t="shared" si="6"/>
        <v>1.6666666666666668E-3</v>
      </c>
      <c r="H54" s="42">
        <v>350</v>
      </c>
      <c r="I54" s="43" t="s">
        <v>3</v>
      </c>
    </row>
    <row r="55" spans="1:9" s="17" customFormat="1" x14ac:dyDescent="0.45">
      <c r="B55" s="23"/>
      <c r="C55" s="23" t="s">
        <v>93</v>
      </c>
      <c r="D55" s="23"/>
      <c r="E55" s="24">
        <f>SUM(E41:E54)</f>
        <v>236.69999999999996</v>
      </c>
      <c r="F55" s="24">
        <f>SUMPRODUCT(E41:E54,F41:F54)/E55</f>
        <v>5.0000000000000009</v>
      </c>
      <c r="G55" s="25">
        <f>SUM(G41:G54)</f>
        <v>1.9725000000000004</v>
      </c>
      <c r="H55" s="26"/>
      <c r="I55" s="23"/>
    </row>
    <row r="56" spans="1:9" x14ac:dyDescent="0.45">
      <c r="H56" s="20"/>
    </row>
    <row r="57" spans="1:9" ht="17.5" x14ac:dyDescent="0.45">
      <c r="B57" s="21" t="s">
        <v>103</v>
      </c>
      <c r="D57" s="5"/>
      <c r="E57" s="6" t="s">
        <v>95</v>
      </c>
      <c r="F57" s="7"/>
    </row>
    <row r="58" spans="1:9" x14ac:dyDescent="0.45">
      <c r="B58" s="65" t="s">
        <v>118</v>
      </c>
      <c r="D58" s="5"/>
      <c r="E58" s="6"/>
      <c r="F58" s="7"/>
    </row>
    <row r="60" spans="1:9" s="10" customFormat="1" x14ac:dyDescent="0.45">
      <c r="A60" s="9">
        <v>0</v>
      </c>
      <c r="B60" s="22"/>
      <c r="C60" s="22" t="s">
        <v>88</v>
      </c>
      <c r="D60" s="22" t="s">
        <v>89</v>
      </c>
      <c r="E60" s="22" t="s">
        <v>90</v>
      </c>
      <c r="F60" s="22" t="s">
        <v>12</v>
      </c>
      <c r="G60" s="22" t="s">
        <v>91</v>
      </c>
      <c r="H60" s="22" t="s">
        <v>37</v>
      </c>
      <c r="I60" s="22" t="s">
        <v>92</v>
      </c>
    </row>
    <row r="61" spans="1:9" x14ac:dyDescent="0.45">
      <c r="B61" s="39">
        <f>B60+1</f>
        <v>1</v>
      </c>
      <c r="C61" s="39" t="s">
        <v>10</v>
      </c>
      <c r="D61" s="39" t="s">
        <v>44</v>
      </c>
      <c r="E61" s="40">
        <v>0.4</v>
      </c>
      <c r="F61" s="40">
        <v>5</v>
      </c>
      <c r="G61" s="41">
        <f t="shared" ref="G61:G71" si="7">IF(D61="","",E61/F61/24)</f>
        <v>3.3333333333333335E-3</v>
      </c>
      <c r="H61" s="42">
        <v>4</v>
      </c>
      <c r="I61" s="43" t="s">
        <v>3</v>
      </c>
    </row>
    <row r="62" spans="1:9" x14ac:dyDescent="0.45">
      <c r="B62" s="39">
        <f>B61+1</f>
        <v>2</v>
      </c>
      <c r="C62" s="39" t="str">
        <f>IF(D62="","",IF(OR(LEFT(D61,2)="BB",LEFT(D61,2)="SB"),MID(D61,5,LEN(D61)),D61))</f>
        <v>Rood 8</v>
      </c>
      <c r="D62" s="39" t="s">
        <v>49</v>
      </c>
      <c r="E62" s="40">
        <v>0.3</v>
      </c>
      <c r="F62" s="40">
        <v>5</v>
      </c>
      <c r="G62" s="41">
        <f t="shared" si="7"/>
        <v>2.5000000000000001E-3</v>
      </c>
      <c r="H62" s="42">
        <v>0</v>
      </c>
      <c r="I62" s="43" t="s">
        <v>3</v>
      </c>
    </row>
    <row r="63" spans="1:9" x14ac:dyDescent="0.45">
      <c r="B63" s="39">
        <f>B62+1</f>
        <v>3</v>
      </c>
      <c r="C63" s="39" t="str">
        <f>IF(D63="","",IF(OR(LEFT(D62,2)="BB",LEFT(D62,2)="SB"),MID(D62,5,LEN(D62)),D62))</f>
        <v>54°10'8''N - 7°54'E</v>
      </c>
      <c r="D63" s="39" t="s">
        <v>45</v>
      </c>
      <c r="E63" s="40">
        <v>0.8</v>
      </c>
      <c r="F63" s="40">
        <v>5</v>
      </c>
      <c r="G63" s="41">
        <f t="shared" si="7"/>
        <v>6.6666666666666671E-3</v>
      </c>
      <c r="H63" s="42">
        <v>329</v>
      </c>
      <c r="I63" s="43" t="s">
        <v>3</v>
      </c>
    </row>
    <row r="64" spans="1:9" x14ac:dyDescent="0.45">
      <c r="B64" s="39">
        <f>B63+1</f>
        <v>4</v>
      </c>
      <c r="C64" s="39" t="str">
        <f>IF(D64="","",IF(OR(LEFT(D63,2)="BB",LEFT(D63,2)="SB"),MID(D63,5,LEN(D63)),D63))</f>
        <v>N6 - Q(6)+LFl.15s</v>
      </c>
      <c r="D64" s="39" t="s">
        <v>46</v>
      </c>
      <c r="E64" s="40">
        <v>1</v>
      </c>
      <c r="F64" s="40">
        <v>5</v>
      </c>
      <c r="G64" s="41">
        <f t="shared" si="7"/>
        <v>8.3333333333333332E-3</v>
      </c>
      <c r="H64" s="42">
        <v>313</v>
      </c>
      <c r="I64" s="43" t="s">
        <v>3</v>
      </c>
    </row>
    <row r="65" spans="1:9" x14ac:dyDescent="0.45">
      <c r="B65" s="39">
        <f>B64+1</f>
        <v>5</v>
      </c>
      <c r="C65" s="39" t="str">
        <f>IF(D65="","",IF(OR(LEFT(D64,2)="BB",LEFT(D64,2)="SB"),MID(D64,5,LEN(D64)),D64))</f>
        <v>N4</v>
      </c>
      <c r="D65" s="39" t="s">
        <v>47</v>
      </c>
      <c r="E65" s="40">
        <f>3-SUM(E63:E64)</f>
        <v>1.2</v>
      </c>
      <c r="F65" s="40">
        <v>5</v>
      </c>
      <c r="G65" s="41">
        <f t="shared" si="7"/>
        <v>0.01</v>
      </c>
      <c r="H65" s="42">
        <v>318</v>
      </c>
      <c r="I65" s="43" t="s">
        <v>3</v>
      </c>
    </row>
    <row r="66" spans="1:9" x14ac:dyDescent="0.45">
      <c r="B66" s="39">
        <f t="shared" ref="B66:B73" si="8">B65+1</f>
        <v>6</v>
      </c>
      <c r="C66" s="39" t="str">
        <f t="shared" ref="C66:C73" si="9">IF(D66="","",IF(OR(LEFT(D65,2)="BB",LEFT(D65,2)="SB"),MID(D65,5,LEN(D65)),D65))</f>
        <v>N2</v>
      </c>
      <c r="D66" s="39" t="s">
        <v>48</v>
      </c>
      <c r="E66" s="40">
        <v>1</v>
      </c>
      <c r="F66" s="40">
        <v>5</v>
      </c>
      <c r="G66" s="41">
        <f t="shared" si="7"/>
        <v>8.3333333333333332E-3</v>
      </c>
      <c r="H66" s="42">
        <v>338</v>
      </c>
      <c r="I66" s="43" t="s">
        <v>3</v>
      </c>
    </row>
    <row r="67" spans="1:9" x14ac:dyDescent="0.45">
      <c r="B67" s="39">
        <f t="shared" si="8"/>
        <v>7</v>
      </c>
      <c r="C67" s="39" t="str">
        <f t="shared" si="9"/>
        <v>Sellebrunn-W - Q(9)15s</v>
      </c>
      <c r="D67" s="39" t="s">
        <v>50</v>
      </c>
      <c r="E67" s="40">
        <v>7</v>
      </c>
      <c r="F67" s="40">
        <v>5</v>
      </c>
      <c r="G67" s="41">
        <f t="shared" si="7"/>
        <v>5.8333333333333327E-2</v>
      </c>
      <c r="H67" s="42">
        <v>312</v>
      </c>
      <c r="I67" s="43" t="s">
        <v>3</v>
      </c>
    </row>
    <row r="68" spans="1:9" x14ac:dyDescent="0.45">
      <c r="B68" s="39">
        <f t="shared" si="8"/>
        <v>8</v>
      </c>
      <c r="C68" s="39" t="str">
        <f t="shared" si="9"/>
        <v>54°20'0''N - 7°33'E</v>
      </c>
      <c r="D68" s="39" t="s">
        <v>51</v>
      </c>
      <c r="E68" s="40">
        <v>75</v>
      </c>
      <c r="F68" s="40">
        <v>5</v>
      </c>
      <c r="G68" s="41">
        <f t="shared" si="7"/>
        <v>0.625</v>
      </c>
      <c r="H68" s="42">
        <v>357</v>
      </c>
      <c r="I68" s="43" t="s">
        <v>52</v>
      </c>
    </row>
    <row r="69" spans="1:9" x14ac:dyDescent="0.45">
      <c r="B69" s="39">
        <f t="shared" si="8"/>
        <v>9</v>
      </c>
      <c r="C69" s="39" t="str">
        <f t="shared" si="9"/>
        <v>Q(9).15s</v>
      </c>
      <c r="D69" s="39" t="s">
        <v>79</v>
      </c>
      <c r="E69" s="40">
        <f>158-SUM(E70:E73)</f>
        <v>154.03333333333333</v>
      </c>
      <c r="F69" s="40">
        <v>5</v>
      </c>
      <c r="G69" s="41">
        <f t="shared" si="7"/>
        <v>1.283611111111111</v>
      </c>
      <c r="H69" s="42">
        <v>8</v>
      </c>
      <c r="I69" s="43" t="s">
        <v>3</v>
      </c>
    </row>
    <row r="70" spans="1:9" x14ac:dyDescent="0.45">
      <c r="B70" s="39">
        <f t="shared" si="8"/>
        <v>10</v>
      </c>
      <c r="C70" s="39" t="str">
        <f t="shared" si="9"/>
        <v>Skipbåen</v>
      </c>
      <c r="D70" s="39" t="s">
        <v>80</v>
      </c>
      <c r="E70" s="40">
        <v>2</v>
      </c>
      <c r="F70" s="40">
        <v>5</v>
      </c>
      <c r="G70" s="41">
        <f t="shared" si="7"/>
        <v>1.6666666666666666E-2</v>
      </c>
      <c r="H70" s="42">
        <v>346</v>
      </c>
      <c r="I70" s="43" t="s">
        <v>3</v>
      </c>
    </row>
    <row r="71" spans="1:9" x14ac:dyDescent="0.45">
      <c r="B71" s="39">
        <f t="shared" si="8"/>
        <v>11</v>
      </c>
      <c r="C71" s="39" t="str">
        <f t="shared" si="9"/>
        <v>Dversøybåen</v>
      </c>
      <c r="D71" s="39" t="s">
        <v>81</v>
      </c>
      <c r="E71" s="40">
        <v>1.1000000000000001</v>
      </c>
      <c r="F71" s="40">
        <v>5</v>
      </c>
      <c r="G71" s="41">
        <f t="shared" si="7"/>
        <v>9.1666666666666684E-3</v>
      </c>
      <c r="H71" s="42">
        <v>346</v>
      </c>
      <c r="I71" s="43" t="s">
        <v>72</v>
      </c>
    </row>
    <row r="72" spans="1:9" x14ac:dyDescent="0.45">
      <c r="B72" s="39">
        <f t="shared" si="8"/>
        <v>12</v>
      </c>
      <c r="C72" s="39" t="str">
        <f t="shared" si="9"/>
        <v>Revholmane</v>
      </c>
      <c r="D72" s="39" t="s">
        <v>73</v>
      </c>
      <c r="E72" s="40">
        <f t="shared" ref="E72" si="10">6.9/9</f>
        <v>0.76666666666666672</v>
      </c>
      <c r="F72" s="40">
        <v>5</v>
      </c>
      <c r="G72" s="41">
        <f t="shared" ref="G72:G73" si="11">IF(D72="","",TIME(0,E72/F72*60,0))</f>
        <v>6.2500000000000003E-3</v>
      </c>
      <c r="H72" s="42">
        <v>346</v>
      </c>
      <c r="I72" s="43" t="s">
        <v>1</v>
      </c>
    </row>
    <row r="73" spans="1:9" x14ac:dyDescent="0.45">
      <c r="B73" s="39">
        <f t="shared" si="8"/>
        <v>13</v>
      </c>
      <c r="C73" s="39" t="str">
        <f t="shared" si="9"/>
        <v>Bleikerøybåen</v>
      </c>
      <c r="D73" s="39" t="s">
        <v>74</v>
      </c>
      <c r="E73" s="40">
        <v>0.1</v>
      </c>
      <c r="F73" s="40">
        <v>5</v>
      </c>
      <c r="G73" s="41">
        <f t="shared" si="11"/>
        <v>6.9444444444444447E-4</v>
      </c>
      <c r="H73" s="42"/>
      <c r="I73" s="43" t="s">
        <v>1</v>
      </c>
    </row>
    <row r="74" spans="1:9" s="17" customFormat="1" x14ac:dyDescent="0.45">
      <c r="B74" s="23"/>
      <c r="C74" s="23" t="s">
        <v>93</v>
      </c>
      <c r="D74" s="23"/>
      <c r="E74" s="24">
        <f>SUM(E61:E69)</f>
        <v>240.73333333333335</v>
      </c>
      <c r="F74" s="24">
        <f>SUMPRODUCT(E61:E69,F61:F69)/E74</f>
        <v>4.9999999999999991</v>
      </c>
      <c r="G74" s="25">
        <f>SUM(G61:G69)</f>
        <v>2.0061111111111112</v>
      </c>
      <c r="H74" s="26"/>
      <c r="I74" s="23"/>
    </row>
    <row r="76" spans="1:9" ht="17.5" x14ac:dyDescent="0.45">
      <c r="B76" s="21" t="s">
        <v>104</v>
      </c>
      <c r="D76" s="5"/>
      <c r="E76" s="6" t="s">
        <v>95</v>
      </c>
      <c r="F76" s="7"/>
    </row>
    <row r="78" spans="1:9" s="10" customFormat="1" x14ac:dyDescent="0.45">
      <c r="A78" s="9">
        <v>0</v>
      </c>
      <c r="B78" s="22"/>
      <c r="C78" s="22" t="s">
        <v>88</v>
      </c>
      <c r="D78" s="22" t="s">
        <v>89</v>
      </c>
      <c r="E78" s="22" t="s">
        <v>90</v>
      </c>
      <c r="F78" s="22" t="s">
        <v>12</v>
      </c>
      <c r="G78" s="22" t="s">
        <v>91</v>
      </c>
      <c r="H78" s="22" t="s">
        <v>37</v>
      </c>
      <c r="I78" s="22" t="s">
        <v>92</v>
      </c>
    </row>
    <row r="79" spans="1:9" x14ac:dyDescent="0.45">
      <c r="B79" s="39">
        <v>1</v>
      </c>
      <c r="C79" s="39" t="s">
        <v>10</v>
      </c>
      <c r="D79" s="39" t="s">
        <v>44</v>
      </c>
      <c r="E79" s="40">
        <v>0.4</v>
      </c>
      <c r="F79" s="40">
        <v>5</v>
      </c>
      <c r="G79" s="41">
        <f t="shared" ref="G79:G92" si="12">IF(D79="","",E79/F79/24)</f>
        <v>3.3333333333333335E-3</v>
      </c>
      <c r="H79" s="42">
        <v>4</v>
      </c>
      <c r="I79" s="43" t="s">
        <v>3</v>
      </c>
    </row>
    <row r="80" spans="1:9" x14ac:dyDescent="0.45">
      <c r="B80" s="39">
        <f>B79+1</f>
        <v>2</v>
      </c>
      <c r="C80" s="39" t="str">
        <f>IF(D80="","",IF(OR(LEFT(D79,2)="BB",LEFT(D79,2)="SB"),MID(D79,5,LEN(D79)),D79))</f>
        <v>Rood 8</v>
      </c>
      <c r="D80" s="39" t="s">
        <v>49</v>
      </c>
      <c r="E80" s="40">
        <v>0.3</v>
      </c>
      <c r="F80" s="40">
        <v>5</v>
      </c>
      <c r="G80" s="41">
        <f t="shared" si="12"/>
        <v>2.5000000000000001E-3</v>
      </c>
      <c r="H80" s="42">
        <v>0</v>
      </c>
      <c r="I80" s="43" t="s">
        <v>3</v>
      </c>
    </row>
    <row r="81" spans="2:9" x14ac:dyDescent="0.45">
      <c r="B81" s="39">
        <f>B80+1</f>
        <v>3</v>
      </c>
      <c r="C81" s="39" t="str">
        <f>IF(D81="","",IF(OR(LEFT(D80,2)="BB",LEFT(D80,2)="SB"),MID(D80,5,LEN(D80)),D80))</f>
        <v>54°10'8''N - 7°54'E</v>
      </c>
      <c r="D81" s="39" t="s">
        <v>45</v>
      </c>
      <c r="E81" s="40">
        <v>0.8</v>
      </c>
      <c r="F81" s="40">
        <v>5</v>
      </c>
      <c r="G81" s="41">
        <f t="shared" si="12"/>
        <v>6.6666666666666671E-3</v>
      </c>
      <c r="H81" s="42">
        <v>329</v>
      </c>
      <c r="I81" s="43" t="s">
        <v>3</v>
      </c>
    </row>
    <row r="82" spans="2:9" x14ac:dyDescent="0.45">
      <c r="B82" s="39">
        <f>B81+1</f>
        <v>4</v>
      </c>
      <c r="C82" s="39" t="str">
        <f>IF(D82="","",IF(OR(LEFT(D81,2)="BB",LEFT(D81,2)="SB"),MID(D81,5,LEN(D81)),D81))</f>
        <v>N6 - Q(6)+LFl.15s</v>
      </c>
      <c r="D82" s="39" t="s">
        <v>46</v>
      </c>
      <c r="E82" s="40">
        <v>1</v>
      </c>
      <c r="F82" s="40">
        <v>5</v>
      </c>
      <c r="G82" s="41">
        <f t="shared" si="12"/>
        <v>8.3333333333333332E-3</v>
      </c>
      <c r="H82" s="42">
        <v>313</v>
      </c>
      <c r="I82" s="43" t="s">
        <v>3</v>
      </c>
    </row>
    <row r="83" spans="2:9" x14ac:dyDescent="0.45">
      <c r="B83" s="39">
        <f>B82+1</f>
        <v>5</v>
      </c>
      <c r="C83" s="39" t="str">
        <f>IF(D83="","",IF(OR(LEFT(D82,2)="BB",LEFT(D82,2)="SB"),MID(D82,5,LEN(D82)),D82))</f>
        <v>N4</v>
      </c>
      <c r="D83" s="39" t="s">
        <v>47</v>
      </c>
      <c r="E83" s="40">
        <f>3-SUM(E81:E82)</f>
        <v>1.2</v>
      </c>
      <c r="F83" s="40">
        <v>5</v>
      </c>
      <c r="G83" s="41">
        <f t="shared" si="12"/>
        <v>0.01</v>
      </c>
      <c r="H83" s="42">
        <v>318</v>
      </c>
      <c r="I83" s="43" t="s">
        <v>3</v>
      </c>
    </row>
    <row r="84" spans="2:9" x14ac:dyDescent="0.45">
      <c r="B84" s="39">
        <f t="shared" ref="B84:B92" si="13">B83+1</f>
        <v>6</v>
      </c>
      <c r="C84" s="39" t="str">
        <f t="shared" ref="C84:C92" si="14">IF(D84="","",IF(OR(LEFT(D83,2)="BB",LEFT(D83,2)="SB"),MID(D83,5,LEN(D83)),D83))</f>
        <v>N2</v>
      </c>
      <c r="D84" s="39" t="s">
        <v>48</v>
      </c>
      <c r="E84" s="40">
        <v>1</v>
      </c>
      <c r="F84" s="40">
        <v>5</v>
      </c>
      <c r="G84" s="41">
        <f t="shared" si="12"/>
        <v>8.3333333333333332E-3</v>
      </c>
      <c r="H84" s="42">
        <v>338</v>
      </c>
      <c r="I84" s="43" t="s">
        <v>3</v>
      </c>
    </row>
    <row r="85" spans="2:9" x14ac:dyDescent="0.45">
      <c r="B85" s="39">
        <f t="shared" si="13"/>
        <v>7</v>
      </c>
      <c r="C85" s="39" t="str">
        <f t="shared" si="14"/>
        <v>Sellebrunn-W - Q(9)15s</v>
      </c>
      <c r="D85" s="39" t="s">
        <v>50</v>
      </c>
      <c r="E85" s="40">
        <v>7</v>
      </c>
      <c r="F85" s="40">
        <v>5</v>
      </c>
      <c r="G85" s="41">
        <f t="shared" si="12"/>
        <v>5.8333333333333327E-2</v>
      </c>
      <c r="H85" s="42">
        <v>300</v>
      </c>
      <c r="I85" s="43" t="s">
        <v>3</v>
      </c>
    </row>
    <row r="86" spans="2:9" x14ac:dyDescent="0.45">
      <c r="B86" s="39">
        <f t="shared" si="13"/>
        <v>8</v>
      </c>
      <c r="C86" s="39" t="str">
        <f t="shared" si="14"/>
        <v>54°20'0''N - 7°33'E</v>
      </c>
      <c r="D86" s="39" t="s">
        <v>53</v>
      </c>
      <c r="E86" s="40">
        <v>75</v>
      </c>
      <c r="F86" s="40">
        <v>5</v>
      </c>
      <c r="G86" s="41">
        <f t="shared" si="12"/>
        <v>0.625</v>
      </c>
      <c r="H86" s="42">
        <v>357</v>
      </c>
      <c r="I86" s="43" t="s">
        <v>52</v>
      </c>
    </row>
    <row r="87" spans="2:9" x14ac:dyDescent="0.45">
      <c r="B87" s="39">
        <f t="shared" si="13"/>
        <v>9</v>
      </c>
      <c r="C87" s="39" t="str">
        <f t="shared" si="14"/>
        <v>YBY - Q(9).15s</v>
      </c>
      <c r="D87" s="39" t="s">
        <v>54</v>
      </c>
      <c r="E87" s="40">
        <v>20</v>
      </c>
      <c r="F87" s="40">
        <v>5</v>
      </c>
      <c r="G87" s="41">
        <f t="shared" si="12"/>
        <v>0.16666666666666666</v>
      </c>
      <c r="H87" s="42">
        <v>10</v>
      </c>
      <c r="I87" s="43" t="s">
        <v>3</v>
      </c>
    </row>
    <row r="88" spans="2:9" x14ac:dyDescent="0.45">
      <c r="B88" s="39">
        <f t="shared" si="13"/>
        <v>10</v>
      </c>
      <c r="C88" s="39" t="str">
        <f t="shared" si="14"/>
        <v>55°29'0''N - 7°30'E</v>
      </c>
      <c r="D88" s="39" t="s">
        <v>168</v>
      </c>
      <c r="E88" s="40">
        <v>95</v>
      </c>
      <c r="F88" s="40">
        <v>5</v>
      </c>
      <c r="G88" s="41">
        <f t="shared" si="12"/>
        <v>0.79166666666666663</v>
      </c>
      <c r="H88" s="42">
        <v>16</v>
      </c>
      <c r="I88" s="43" t="s">
        <v>3</v>
      </c>
    </row>
    <row r="89" spans="2:9" x14ac:dyDescent="0.45">
      <c r="B89" s="39">
        <f t="shared" si="13"/>
        <v>11</v>
      </c>
      <c r="C89" s="39" t="str">
        <f t="shared" si="14"/>
        <v>56°43'0''N - 8°0'E</v>
      </c>
      <c r="D89" s="39" t="s">
        <v>55</v>
      </c>
      <c r="E89" s="40">
        <v>31</v>
      </c>
      <c r="F89" s="40">
        <v>5</v>
      </c>
      <c r="G89" s="41">
        <f t="shared" si="12"/>
        <v>0.25833333333333336</v>
      </c>
      <c r="H89" s="42">
        <v>85</v>
      </c>
      <c r="I89" s="43" t="s">
        <v>3</v>
      </c>
    </row>
    <row r="90" spans="2:9" x14ac:dyDescent="0.45">
      <c r="B90" s="39">
        <f>B89+1</f>
        <v>12</v>
      </c>
      <c r="C90" s="39" t="str">
        <f>IF(D90="","",IF(OR(LEFT(D89,2)="BB",LEFT(D89,2)="SB"),MID(D89,5,LEN(D89)),D89))</f>
        <v>Racon(T) - LFl.10s</v>
      </c>
      <c r="D90" s="39" t="s">
        <v>56</v>
      </c>
      <c r="E90" s="40">
        <v>2.5</v>
      </c>
      <c r="F90" s="40">
        <v>5</v>
      </c>
      <c r="G90" s="41">
        <f t="shared" si="12"/>
        <v>2.0833333333333332E-2</v>
      </c>
      <c r="H90" s="42">
        <v>85</v>
      </c>
      <c r="I90" s="43" t="s">
        <v>1</v>
      </c>
    </row>
    <row r="91" spans="2:9" x14ac:dyDescent="0.45">
      <c r="B91" s="39">
        <f t="shared" si="13"/>
        <v>13</v>
      </c>
      <c r="C91" s="39" t="str">
        <f t="shared" si="14"/>
        <v>Fl.G.3s (Groen)</v>
      </c>
      <c r="D91" s="39" t="s">
        <v>57</v>
      </c>
      <c r="E91" s="40">
        <v>0.5</v>
      </c>
      <c r="F91" s="40">
        <v>5</v>
      </c>
      <c r="G91" s="41">
        <f t="shared" si="12"/>
        <v>4.1666666666666666E-3</v>
      </c>
      <c r="H91" s="42">
        <v>140</v>
      </c>
      <c r="I91" s="43" t="s">
        <v>1</v>
      </c>
    </row>
    <row r="92" spans="2:9" x14ac:dyDescent="0.45">
      <c r="B92" s="39">
        <f t="shared" si="13"/>
        <v>14</v>
      </c>
      <c r="C92" s="39" t="str">
        <f t="shared" si="14"/>
        <v>Fl(2).G.5s (Groen)</v>
      </c>
      <c r="D92" s="39" t="s">
        <v>166</v>
      </c>
      <c r="E92" s="40">
        <v>1</v>
      </c>
      <c r="F92" s="40">
        <v>5</v>
      </c>
      <c r="G92" s="41">
        <f t="shared" si="12"/>
        <v>8.3333333333333332E-3</v>
      </c>
      <c r="H92" s="42">
        <v>198</v>
      </c>
      <c r="I92" s="43" t="s">
        <v>165</v>
      </c>
    </row>
    <row r="93" spans="2:9" s="17" customFormat="1" x14ac:dyDescent="0.45">
      <c r="B93" s="23"/>
      <c r="C93" s="23" t="s">
        <v>93</v>
      </c>
      <c r="D93" s="23"/>
      <c r="E93" s="24">
        <f>SUM(E79:E92)</f>
        <v>236.7</v>
      </c>
      <c r="F93" s="24">
        <f>SUMPRODUCT(E79:E92,F79:F92)/E93</f>
        <v>5</v>
      </c>
      <c r="G93" s="25">
        <f>SUM(G79:G92)</f>
        <v>1.9724999999999997</v>
      </c>
      <c r="H93" s="26"/>
      <c r="I93" s="23"/>
    </row>
    <row r="95" spans="2:9" x14ac:dyDescent="0.45">
      <c r="B95" s="30" t="s">
        <v>75</v>
      </c>
    </row>
  </sheetData>
  <sortState xmlns:xlrd2="http://schemas.microsoft.com/office/spreadsheetml/2017/richdata2" ref="B66:I69">
    <sortCondition descending="1" ref="B66:B69"/>
  </sortState>
  <conditionalFormatting sqref="D13:D35">
    <cfRule type="expression" dxfId="57" priority="35">
      <formula>LEFT(D13,2)="SB"</formula>
    </cfRule>
    <cfRule type="expression" dxfId="56" priority="36">
      <formula>LEFT(D13,2)="BB"</formula>
    </cfRule>
  </conditionalFormatting>
  <conditionalFormatting sqref="D41:D54">
    <cfRule type="expression" dxfId="55" priority="13">
      <formula>LEFT(D41,2)="SB"</formula>
    </cfRule>
    <cfRule type="expression" dxfId="54" priority="14">
      <formula>LEFT(D41,2)="BB"</formula>
    </cfRule>
  </conditionalFormatting>
  <conditionalFormatting sqref="D61:D73">
    <cfRule type="expression" dxfId="53" priority="11">
      <formula>LEFT(D61,2)="SB"</formula>
    </cfRule>
    <cfRule type="expression" dxfId="52" priority="12">
      <formula>LEFT(D61,2)="BB"</formula>
    </cfRule>
  </conditionalFormatting>
  <conditionalFormatting sqref="D79:D92">
    <cfRule type="expression" dxfId="51" priority="9">
      <formula>LEFT(D79,2)="SB"</formula>
    </cfRule>
    <cfRule type="expression" dxfId="50" priority="10">
      <formula>LEFT(D79,2)="BB"</formula>
    </cfRule>
  </conditionalFormatting>
  <hyperlinks>
    <hyperlink ref="B5" location="HELGOLAND_MANDAL" display="VAARPLAN HELGOLAND - MANDAL" xr:uid="{C8649079-3D9E-421D-900A-410BA1673368}"/>
    <hyperlink ref="B6" location="HELGOLAND_KRISTIANSAND" display="VAARPLAN HELGOLAND - KRISTIANSAND" xr:uid="{BA2E8954-6219-4132-8306-E9F17309645C}"/>
    <hyperlink ref="B7" location="HELGOLAND_THYBORØN" display="VAARPLAN HELGOLAND - THYBORØN" xr:uid="{A3AA517B-00D9-4224-A9C1-0401730874BA}"/>
    <hyperlink ref="B4" location="VLIELAND_HELGOLAND" display="VAARPLAN VLIELAND - HELGOLAND" xr:uid="{9903BCB8-2006-48C3-94D3-043EA2070E4C}"/>
  </hyperlinks>
  <pageMargins left="0.7" right="0.7" top="0.75" bottom="0.75" header="0.3" footer="0.3"/>
  <pageSetup paperSize="9" scale="65" fitToHeight="0" orientation="landscape" r:id="rId1"/>
  <rowBreaks count="2" manualBreakCount="2">
    <brk id="37" max="16383" man="1"/>
    <brk id="7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66367-7DEB-4168-86FB-8832C38FF6FE}">
  <sheetPr>
    <tabColor theme="5"/>
    <pageSetUpPr fitToPage="1"/>
  </sheetPr>
  <dimension ref="A1:I57"/>
  <sheetViews>
    <sheetView showGridLines="0" workbookViewId="0">
      <pane ySplit="7" topLeftCell="A8" activePane="bottomLeft" state="frozen"/>
      <selection pane="bottomLeft" activeCell="A8" sqref="A8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57" customFormat="1" x14ac:dyDescent="0.45"/>
    <row r="2" spans="1:9" s="57" customFormat="1" ht="17.5" x14ac:dyDescent="0.45">
      <c r="B2" s="44" t="s">
        <v>100</v>
      </c>
    </row>
    <row r="3" spans="1:9" s="57" customFormat="1" x14ac:dyDescent="0.45"/>
    <row r="4" spans="1:9" s="57" customFormat="1" x14ac:dyDescent="0.45">
      <c r="B4" s="59" t="s">
        <v>114</v>
      </c>
    </row>
    <row r="5" spans="1:9" s="57" customFormat="1" x14ac:dyDescent="0.45">
      <c r="B5" s="59" t="s">
        <v>115</v>
      </c>
    </row>
    <row r="6" spans="1:9" s="57" customFormat="1" x14ac:dyDescent="0.45">
      <c r="B6" s="59" t="s">
        <v>119</v>
      </c>
    </row>
    <row r="7" spans="1:9" s="57" customFormat="1" x14ac:dyDescent="0.45"/>
    <row r="9" spans="1:9" ht="17.5" x14ac:dyDescent="0.45">
      <c r="B9" s="45" t="s">
        <v>114</v>
      </c>
      <c r="D9" s="5"/>
      <c r="E9" s="6" t="s">
        <v>95</v>
      </c>
      <c r="F9" s="7"/>
    </row>
    <row r="11" spans="1:9" s="10" customFormat="1" x14ac:dyDescent="0.45">
      <c r="A11" s="9">
        <v>0</v>
      </c>
      <c r="B11" s="46"/>
      <c r="C11" s="46" t="s">
        <v>88</v>
      </c>
      <c r="D11" s="46" t="s">
        <v>89</v>
      </c>
      <c r="E11" s="46" t="s">
        <v>90</v>
      </c>
      <c r="F11" s="46" t="s">
        <v>12</v>
      </c>
      <c r="G11" s="46" t="s">
        <v>91</v>
      </c>
      <c r="H11" s="46" t="s">
        <v>37</v>
      </c>
      <c r="I11" s="46" t="s">
        <v>92</v>
      </c>
    </row>
    <row r="12" spans="1:9" ht="32" x14ac:dyDescent="0.45">
      <c r="B12" s="51">
        <v>1</v>
      </c>
      <c r="C12" s="51" t="s">
        <v>0</v>
      </c>
      <c r="D12" s="51" t="s">
        <v>13</v>
      </c>
      <c r="E12" s="52">
        <v>7</v>
      </c>
      <c r="F12" s="52">
        <v>5</v>
      </c>
      <c r="G12" s="53">
        <f t="shared" ref="G12:G25" si="0">IF(D12="","",E12/F12/24)</f>
        <v>5.8333333333333327E-2</v>
      </c>
      <c r="H12" s="54"/>
      <c r="I12" s="55" t="s">
        <v>84</v>
      </c>
    </row>
    <row r="13" spans="1:9" x14ac:dyDescent="0.45">
      <c r="B13" s="51">
        <f t="shared" ref="B13:B25" si="1">B12+1</f>
        <v>2</v>
      </c>
      <c r="C13" s="51" t="str">
        <f>IF(D13="","",IF(OR(LEFT(D12,2)="BB",LEFT(D12,2)="SB"),MID(D12,5,LEN(D12)),D12))</f>
        <v>ZS 2A-Boei - (Rood) 6s</v>
      </c>
      <c r="D13" s="51" t="s">
        <v>85</v>
      </c>
      <c r="E13" s="52">
        <v>1.8</v>
      </c>
      <c r="F13" s="52">
        <v>5</v>
      </c>
      <c r="G13" s="53">
        <f t="shared" si="0"/>
        <v>1.4999999999999999E-2</v>
      </c>
      <c r="H13" s="54">
        <v>317</v>
      </c>
      <c r="I13" s="55" t="s">
        <v>36</v>
      </c>
    </row>
    <row r="14" spans="1:9" x14ac:dyDescent="0.45">
      <c r="B14" s="51">
        <f t="shared" si="1"/>
        <v>3</v>
      </c>
      <c r="C14" s="51" t="str">
        <f t="shared" ref="C14:C25" si="2">IF(D14="","",IF(OR(LEFT(D13,2)="BB",LEFT(D13,2)="SB"),MID(D13,5,LEN(D13)),D13))</f>
        <v>53°21'N - 5°56'E</v>
      </c>
      <c r="D14" s="51" t="s">
        <v>14</v>
      </c>
      <c r="E14" s="52">
        <v>5</v>
      </c>
      <c r="F14" s="52">
        <v>5</v>
      </c>
      <c r="G14" s="53">
        <f t="shared" si="0"/>
        <v>4.1666666666666664E-2</v>
      </c>
      <c r="H14" s="54">
        <v>49</v>
      </c>
      <c r="I14" s="55" t="s">
        <v>36</v>
      </c>
    </row>
    <row r="15" spans="1:9" x14ac:dyDescent="0.45">
      <c r="B15" s="51">
        <f t="shared" si="1"/>
        <v>4</v>
      </c>
      <c r="C15" s="51" t="str">
        <f t="shared" si="2"/>
        <v>TG-Boei - Q(9).15s</v>
      </c>
      <c r="D15" s="51" t="s">
        <v>15</v>
      </c>
      <c r="E15" s="52">
        <v>5</v>
      </c>
      <c r="F15" s="52">
        <v>5</v>
      </c>
      <c r="G15" s="53">
        <f t="shared" si="0"/>
        <v>4.1666666666666664E-2</v>
      </c>
      <c r="H15" s="54" t="s">
        <v>2</v>
      </c>
      <c r="I15" s="55" t="s">
        <v>3</v>
      </c>
    </row>
    <row r="16" spans="1:9" x14ac:dyDescent="0.45">
      <c r="B16" s="51">
        <f t="shared" si="1"/>
        <v>5</v>
      </c>
      <c r="C16" s="51" t="str">
        <f t="shared" si="2"/>
        <v>Stolzenfels-Boei - VQ(9).10s</v>
      </c>
      <c r="D16" s="51" t="s">
        <v>16</v>
      </c>
      <c r="E16" s="52">
        <v>7.3</v>
      </c>
      <c r="F16" s="52">
        <v>5</v>
      </c>
      <c r="G16" s="53">
        <f t="shared" si="0"/>
        <v>6.083333333333333E-2</v>
      </c>
      <c r="H16" s="54" t="s">
        <v>4</v>
      </c>
      <c r="I16" s="55" t="s">
        <v>3</v>
      </c>
    </row>
    <row r="17" spans="1:9" x14ac:dyDescent="0.45">
      <c r="B17" s="51">
        <f t="shared" si="1"/>
        <v>6</v>
      </c>
      <c r="C17" s="51" t="str">
        <f t="shared" si="2"/>
        <v>TS-Boei - VQ</v>
      </c>
      <c r="D17" s="51" t="s">
        <v>17</v>
      </c>
      <c r="E17" s="52">
        <v>7.6</v>
      </c>
      <c r="F17" s="52">
        <v>5</v>
      </c>
      <c r="G17" s="53">
        <f t="shared" si="0"/>
        <v>6.3333333333333339E-2</v>
      </c>
      <c r="H17" s="54" t="s">
        <v>5</v>
      </c>
      <c r="I17" s="55" t="s">
        <v>3</v>
      </c>
    </row>
    <row r="18" spans="1:9" x14ac:dyDescent="0.45">
      <c r="B18" s="51">
        <f t="shared" si="1"/>
        <v>7</v>
      </c>
      <c r="C18" s="51" t="str">
        <f t="shared" si="2"/>
        <v>BR-Boei - Q</v>
      </c>
      <c r="D18" s="51" t="s">
        <v>18</v>
      </c>
      <c r="E18" s="52">
        <v>5</v>
      </c>
      <c r="F18" s="52">
        <v>5</v>
      </c>
      <c r="G18" s="53">
        <f t="shared" si="0"/>
        <v>4.1666666666666664E-2</v>
      </c>
      <c r="H18" s="54" t="s">
        <v>6</v>
      </c>
      <c r="I18" s="55" t="s">
        <v>38</v>
      </c>
    </row>
    <row r="19" spans="1:9" x14ac:dyDescent="0.45">
      <c r="B19" s="51">
        <f t="shared" si="1"/>
        <v>8</v>
      </c>
      <c r="C19" s="51" t="str">
        <f t="shared" si="2"/>
        <v>AM-Boei - VQ</v>
      </c>
      <c r="D19" s="51" t="s">
        <v>39</v>
      </c>
      <c r="E19" s="52">
        <v>9</v>
      </c>
      <c r="F19" s="52">
        <v>5</v>
      </c>
      <c r="G19" s="53">
        <f t="shared" si="0"/>
        <v>7.4999999999999997E-2</v>
      </c>
      <c r="H19" s="54">
        <v>0</v>
      </c>
      <c r="I19" s="55" t="s">
        <v>3</v>
      </c>
    </row>
    <row r="20" spans="1:9" x14ac:dyDescent="0.45">
      <c r="B20" s="51">
        <f t="shared" si="1"/>
        <v>9</v>
      </c>
      <c r="C20" s="51" t="str">
        <f t="shared" si="2"/>
        <v>TE-B - Iso 4s</v>
      </c>
      <c r="D20" s="51" t="s">
        <v>40</v>
      </c>
      <c r="E20" s="52">
        <v>55</v>
      </c>
      <c r="F20" s="52">
        <v>5</v>
      </c>
      <c r="G20" s="53">
        <f t="shared" si="0"/>
        <v>0.45833333333333331</v>
      </c>
      <c r="H20" s="54">
        <v>357</v>
      </c>
      <c r="I20" s="55" t="s">
        <v>42</v>
      </c>
    </row>
    <row r="21" spans="1:9" x14ac:dyDescent="0.45">
      <c r="B21" s="51">
        <f t="shared" si="1"/>
        <v>10</v>
      </c>
      <c r="C21" s="51" t="str">
        <f t="shared" si="2"/>
        <v>EF-B - Iso 4s</v>
      </c>
      <c r="D21" s="51" t="s">
        <v>41</v>
      </c>
      <c r="E21" s="52">
        <v>14</v>
      </c>
      <c r="F21" s="52">
        <v>5</v>
      </c>
      <c r="G21" s="53">
        <f t="shared" si="0"/>
        <v>0.11666666666666665</v>
      </c>
      <c r="H21" s="54">
        <v>12</v>
      </c>
      <c r="I21" s="55" t="s">
        <v>3</v>
      </c>
    </row>
    <row r="22" spans="1:9" x14ac:dyDescent="0.45">
      <c r="B22" s="51">
        <f t="shared" si="1"/>
        <v>11</v>
      </c>
      <c r="C22" s="51" t="str">
        <f t="shared" si="2"/>
        <v>DBU-W1</v>
      </c>
      <c r="D22" s="51" t="s">
        <v>55</v>
      </c>
      <c r="E22" s="52">
        <v>171</v>
      </c>
      <c r="F22" s="52">
        <v>5</v>
      </c>
      <c r="G22" s="53">
        <f t="shared" si="0"/>
        <v>1.425</v>
      </c>
      <c r="H22" s="54">
        <v>29</v>
      </c>
      <c r="I22" s="55" t="s">
        <v>3</v>
      </c>
    </row>
    <row r="23" spans="1:9" x14ac:dyDescent="0.45">
      <c r="B23" s="51">
        <f t="shared" si="1"/>
        <v>12</v>
      </c>
      <c r="C23" s="51" t="str">
        <f t="shared" si="2"/>
        <v>Racon(T) - LFl.10s</v>
      </c>
      <c r="D23" s="51" t="s">
        <v>56</v>
      </c>
      <c r="E23" s="52">
        <v>2.5</v>
      </c>
      <c r="F23" s="52">
        <v>5</v>
      </c>
      <c r="G23" s="53">
        <f t="shared" si="0"/>
        <v>2.0833333333333332E-2</v>
      </c>
      <c r="H23" s="54">
        <v>85</v>
      </c>
      <c r="I23" s="55" t="s">
        <v>1</v>
      </c>
    </row>
    <row r="24" spans="1:9" x14ac:dyDescent="0.45">
      <c r="B24" s="51">
        <f t="shared" si="1"/>
        <v>13</v>
      </c>
      <c r="C24" s="51" t="str">
        <f t="shared" si="2"/>
        <v>Fl.G.3s (Groen)</v>
      </c>
      <c r="D24" s="51" t="s">
        <v>57</v>
      </c>
      <c r="E24" s="52">
        <v>0.5</v>
      </c>
      <c r="F24" s="52">
        <v>5</v>
      </c>
      <c r="G24" s="53">
        <f t="shared" si="0"/>
        <v>4.1666666666666666E-3</v>
      </c>
      <c r="H24" s="54">
        <v>140</v>
      </c>
      <c r="I24" s="55" t="s">
        <v>1</v>
      </c>
    </row>
    <row r="25" spans="1:9" x14ac:dyDescent="0.45">
      <c r="B25" s="51">
        <f t="shared" si="1"/>
        <v>14</v>
      </c>
      <c r="C25" s="51" t="str">
        <f t="shared" si="2"/>
        <v>Fl(2).G.5s (Groen)</v>
      </c>
      <c r="D25" s="51" t="s">
        <v>166</v>
      </c>
      <c r="E25" s="52">
        <v>1</v>
      </c>
      <c r="F25" s="52">
        <v>5</v>
      </c>
      <c r="G25" s="53">
        <f t="shared" si="0"/>
        <v>8.3333333333333332E-3</v>
      </c>
      <c r="H25" s="54">
        <v>198</v>
      </c>
      <c r="I25" s="55" t="s">
        <v>165</v>
      </c>
    </row>
    <row r="26" spans="1:9" s="17" customFormat="1" x14ac:dyDescent="0.45">
      <c r="B26" s="47"/>
      <c r="C26" s="47" t="s">
        <v>93</v>
      </c>
      <c r="D26" s="47"/>
      <c r="E26" s="48">
        <f>SUM(E12:E25)</f>
        <v>291.7</v>
      </c>
      <c r="F26" s="48">
        <f>SUMPRODUCT(E12:E25,F12:F25)/E26</f>
        <v>5</v>
      </c>
      <c r="G26" s="49">
        <f>SUM(G12:G25)</f>
        <v>2.4308333333333336</v>
      </c>
      <c r="H26" s="50"/>
      <c r="I26" s="47"/>
    </row>
    <row r="28" spans="1:9" ht="17.5" x14ac:dyDescent="0.45">
      <c r="B28" s="45" t="s">
        <v>115</v>
      </c>
      <c r="D28" s="5"/>
      <c r="E28" s="6" t="s">
        <v>95</v>
      </c>
      <c r="F28" s="7"/>
    </row>
    <row r="29" spans="1:9" x14ac:dyDescent="0.45">
      <c r="B29" s="56" t="s">
        <v>118</v>
      </c>
      <c r="D29" s="5"/>
      <c r="E29" s="6"/>
      <c r="F29" s="7"/>
    </row>
    <row r="30" spans="1:9" x14ac:dyDescent="0.45">
      <c r="B30" s="8">
        <v>0</v>
      </c>
    </row>
    <row r="31" spans="1:9" s="10" customFormat="1" x14ac:dyDescent="0.45">
      <c r="A31" s="9">
        <v>0</v>
      </c>
      <c r="B31" s="46"/>
      <c r="C31" s="46" t="s">
        <v>88</v>
      </c>
      <c r="D31" s="46" t="s">
        <v>89</v>
      </c>
      <c r="E31" s="46" t="s">
        <v>90</v>
      </c>
      <c r="F31" s="46" t="s">
        <v>12</v>
      </c>
      <c r="G31" s="46" t="s">
        <v>91</v>
      </c>
      <c r="H31" s="46" t="s">
        <v>37</v>
      </c>
      <c r="I31" s="46" t="s">
        <v>92</v>
      </c>
    </row>
    <row r="32" spans="1:9" x14ac:dyDescent="0.45">
      <c r="B32" s="51">
        <v>1</v>
      </c>
      <c r="C32" s="51" t="s">
        <v>116</v>
      </c>
      <c r="D32" s="51" t="s">
        <v>78</v>
      </c>
      <c r="E32" s="52">
        <v>1</v>
      </c>
      <c r="F32" s="52">
        <v>5</v>
      </c>
      <c r="G32" s="53">
        <f t="shared" ref="G32:G40" si="3">IF(D32="","",E32/F32/24)</f>
        <v>8.3333333333333332E-3</v>
      </c>
      <c r="H32" s="54">
        <v>18</v>
      </c>
      <c r="I32" s="55" t="s">
        <v>1</v>
      </c>
    </row>
    <row r="33" spans="1:9" x14ac:dyDescent="0.45">
      <c r="B33" s="51">
        <f t="shared" ref="B33:B40" si="4">B32+1</f>
        <v>2</v>
      </c>
      <c r="C33" s="51" t="str">
        <f t="shared" ref="C33:C40" si="5">IF(D33="","",IF(OR(LEFT(D32,2)="BB",LEFT(D32,2)="SB"),MID(D32,5,LEN(D32)),D32))</f>
        <v>Fl(2).G.5s (Groen)</v>
      </c>
      <c r="D33" s="51" t="s">
        <v>77</v>
      </c>
      <c r="E33" s="52">
        <v>0.5</v>
      </c>
      <c r="F33" s="52">
        <v>5</v>
      </c>
      <c r="G33" s="53">
        <f t="shared" si="3"/>
        <v>4.1666666666666666E-3</v>
      </c>
      <c r="H33" s="54">
        <v>320</v>
      </c>
      <c r="I33" s="55" t="s">
        <v>1</v>
      </c>
    </row>
    <row r="34" spans="1:9" x14ac:dyDescent="0.45">
      <c r="B34" s="51">
        <f t="shared" si="4"/>
        <v>3</v>
      </c>
      <c r="C34" s="51" t="str">
        <f t="shared" si="5"/>
        <v>Fl.G.3s (Groen)</v>
      </c>
      <c r="D34" s="51" t="s">
        <v>55</v>
      </c>
      <c r="E34" s="52">
        <v>2.5</v>
      </c>
      <c r="F34" s="52">
        <v>5</v>
      </c>
      <c r="G34" s="53">
        <f t="shared" si="3"/>
        <v>2.0833333333333332E-2</v>
      </c>
      <c r="H34" s="54">
        <f>85+180</f>
        <v>265</v>
      </c>
      <c r="I34" s="55" t="s">
        <v>1</v>
      </c>
    </row>
    <row r="35" spans="1:9" x14ac:dyDescent="0.45">
      <c r="B35" s="51">
        <f t="shared" si="4"/>
        <v>4</v>
      </c>
      <c r="C35" s="51" t="str">
        <f t="shared" si="5"/>
        <v>Racon(T) - LFl.10s</v>
      </c>
      <c r="D35" s="51" t="s">
        <v>59</v>
      </c>
      <c r="E35" s="52">
        <f>85-11</f>
        <v>74</v>
      </c>
      <c r="F35" s="52">
        <v>5</v>
      </c>
      <c r="G35" s="53">
        <f t="shared" si="3"/>
        <v>0.6166666666666667</v>
      </c>
      <c r="H35" s="54">
        <v>345</v>
      </c>
      <c r="I35" s="55" t="s">
        <v>3</v>
      </c>
    </row>
    <row r="36" spans="1:9" x14ac:dyDescent="0.45">
      <c r="B36" s="51">
        <f t="shared" si="4"/>
        <v>5</v>
      </c>
      <c r="C36" s="51" t="str">
        <f t="shared" si="5"/>
        <v>Hatholmbåen (Rood-Zwart)</v>
      </c>
      <c r="D36" s="51" t="s">
        <v>58</v>
      </c>
      <c r="E36" s="52">
        <v>0.9</v>
      </c>
      <c r="F36" s="52">
        <v>5</v>
      </c>
      <c r="G36" s="53">
        <f t="shared" si="3"/>
        <v>7.4999999999999997E-3</v>
      </c>
      <c r="H36" s="54">
        <v>334</v>
      </c>
      <c r="I36" s="55" t="s">
        <v>3</v>
      </c>
    </row>
    <row r="37" spans="1:9" x14ac:dyDescent="0.45">
      <c r="B37" s="51">
        <f t="shared" si="4"/>
        <v>6</v>
      </c>
      <c r="C37" s="51" t="str">
        <f t="shared" si="5"/>
        <v>Buskebåen (Rood-Zwart)</v>
      </c>
      <c r="D37" s="51" t="s">
        <v>60</v>
      </c>
      <c r="E37" s="52">
        <v>0.5</v>
      </c>
      <c r="F37" s="52">
        <v>5</v>
      </c>
      <c r="G37" s="53">
        <f t="shared" si="3"/>
        <v>4.1666666666666666E-3</v>
      </c>
      <c r="H37" s="54">
        <v>358</v>
      </c>
      <c r="I37" s="55" t="s">
        <v>3</v>
      </c>
    </row>
    <row r="38" spans="1:9" x14ac:dyDescent="0.45">
      <c r="B38" s="51">
        <f t="shared" si="4"/>
        <v>7</v>
      </c>
      <c r="C38" s="51" t="str">
        <f t="shared" si="5"/>
        <v>Vuurtoren Sjøsanden</v>
      </c>
      <c r="D38" s="51" t="s">
        <v>61</v>
      </c>
      <c r="E38" s="52">
        <v>0.2</v>
      </c>
      <c r="F38" s="52">
        <v>5</v>
      </c>
      <c r="G38" s="53">
        <f t="shared" si="3"/>
        <v>1.6666666666666668E-3</v>
      </c>
      <c r="H38" s="54">
        <v>52</v>
      </c>
      <c r="I38" s="55" t="s">
        <v>3</v>
      </c>
    </row>
    <row r="39" spans="1:9" x14ac:dyDescent="0.45">
      <c r="B39" s="51">
        <f t="shared" si="4"/>
        <v>8</v>
      </c>
      <c r="C39" s="51" t="str">
        <f t="shared" si="5"/>
        <v>Pirhodet - Iso.R. 4s4,5m 1,5M</v>
      </c>
      <c r="D39" s="51" t="s">
        <v>62</v>
      </c>
      <c r="E39" s="52">
        <v>0.2</v>
      </c>
      <c r="F39" s="52">
        <v>5</v>
      </c>
      <c r="G39" s="53">
        <f t="shared" si="3"/>
        <v>1.6666666666666668E-3</v>
      </c>
      <c r="H39" s="54">
        <v>43</v>
      </c>
      <c r="I39" s="55" t="s">
        <v>3</v>
      </c>
    </row>
    <row r="40" spans="1:9" x14ac:dyDescent="0.45">
      <c r="B40" s="51">
        <f t="shared" si="4"/>
        <v>9</v>
      </c>
      <c r="C40" s="51" t="str">
        <f t="shared" si="5"/>
        <v>Lichtenlijn Malmø</v>
      </c>
      <c r="D40" s="51" t="s">
        <v>43</v>
      </c>
      <c r="E40" s="52">
        <v>0.2</v>
      </c>
      <c r="F40" s="52">
        <v>5</v>
      </c>
      <c r="G40" s="53">
        <f t="shared" si="3"/>
        <v>1.6666666666666668E-3</v>
      </c>
      <c r="H40" s="54">
        <v>350</v>
      </c>
      <c r="I40" s="55" t="s">
        <v>3</v>
      </c>
    </row>
    <row r="41" spans="1:9" s="17" customFormat="1" x14ac:dyDescent="0.45">
      <c r="B41" s="47"/>
      <c r="C41" s="47" t="s">
        <v>93</v>
      </c>
      <c r="D41" s="47"/>
      <c r="E41" s="48">
        <f>SUM(E32:E40)</f>
        <v>80.000000000000014</v>
      </c>
      <c r="F41" s="48">
        <f>SUMPRODUCT(E32:E40,F32:F40)/E41</f>
        <v>4.9999999999999991</v>
      </c>
      <c r="G41" s="49">
        <f>SUM(G32:G40)</f>
        <v>0.66666666666666674</v>
      </c>
      <c r="H41" s="50"/>
      <c r="I41" s="47"/>
    </row>
    <row r="43" spans="1:9" ht="17.5" x14ac:dyDescent="0.45">
      <c r="B43" s="45" t="s">
        <v>117</v>
      </c>
      <c r="D43" s="5"/>
      <c r="E43" s="6" t="s">
        <v>95</v>
      </c>
      <c r="F43" s="7"/>
    </row>
    <row r="44" spans="1:9" x14ac:dyDescent="0.45">
      <c r="B44" s="56" t="s">
        <v>118</v>
      </c>
    </row>
    <row r="46" spans="1:9" s="10" customFormat="1" x14ac:dyDescent="0.45">
      <c r="A46" s="9">
        <v>0</v>
      </c>
      <c r="B46" s="46"/>
      <c r="C46" s="46" t="s">
        <v>88</v>
      </c>
      <c r="D46" s="46" t="s">
        <v>89</v>
      </c>
      <c r="E46" s="46" t="s">
        <v>90</v>
      </c>
      <c r="F46" s="46" t="s">
        <v>12</v>
      </c>
      <c r="G46" s="46" t="s">
        <v>91</v>
      </c>
      <c r="H46" s="46" t="s">
        <v>37</v>
      </c>
      <c r="I46" s="46" t="s">
        <v>92</v>
      </c>
    </row>
    <row r="47" spans="1:9" x14ac:dyDescent="0.45">
      <c r="B47" s="51">
        <v>1</v>
      </c>
      <c r="C47" s="51" t="s">
        <v>116</v>
      </c>
      <c r="D47" s="51" t="s">
        <v>78</v>
      </c>
      <c r="E47" s="52">
        <v>1</v>
      </c>
      <c r="F47" s="52">
        <v>5</v>
      </c>
      <c r="G47" s="53">
        <f t="shared" ref="G47:G52" si="6">IF(D47="","",E47/F47/24)</f>
        <v>8.3333333333333332E-3</v>
      </c>
      <c r="H47" s="54">
        <v>18</v>
      </c>
      <c r="I47" s="55" t="s">
        <v>1</v>
      </c>
    </row>
    <row r="48" spans="1:9" x14ac:dyDescent="0.45">
      <c r="B48" s="51">
        <f t="shared" ref="B48:B54" si="7">B47+1</f>
        <v>2</v>
      </c>
      <c r="C48" s="51" t="str">
        <f t="shared" ref="C48:C52" si="8">IF(D48="","",IF(OR(LEFT(D47,2)="BB",LEFT(D47,2)="SB"),MID(D47,5,LEN(D47)),D47))</f>
        <v>Fl(2).G.5s (Groen)</v>
      </c>
      <c r="D48" s="51" t="s">
        <v>77</v>
      </c>
      <c r="E48" s="52">
        <v>0.5</v>
      </c>
      <c r="F48" s="52">
        <v>5</v>
      </c>
      <c r="G48" s="53">
        <f t="shared" si="6"/>
        <v>4.1666666666666666E-3</v>
      </c>
      <c r="H48" s="54">
        <v>320</v>
      </c>
      <c r="I48" s="55" t="s">
        <v>1</v>
      </c>
    </row>
    <row r="49" spans="2:9" x14ac:dyDescent="0.45">
      <c r="B49" s="51">
        <f t="shared" si="7"/>
        <v>3</v>
      </c>
      <c r="C49" s="51" t="str">
        <f t="shared" si="8"/>
        <v>Fl.G.3s (Groen)</v>
      </c>
      <c r="D49" s="51" t="s">
        <v>55</v>
      </c>
      <c r="E49" s="52">
        <v>2.5</v>
      </c>
      <c r="F49" s="52">
        <v>5</v>
      </c>
      <c r="G49" s="53">
        <f t="shared" si="6"/>
        <v>2.0833333333333332E-2</v>
      </c>
      <c r="H49" s="54">
        <f>85+180</f>
        <v>265</v>
      </c>
      <c r="I49" s="55" t="s">
        <v>1</v>
      </c>
    </row>
    <row r="50" spans="2:9" x14ac:dyDescent="0.45">
      <c r="B50" s="51">
        <f t="shared" si="7"/>
        <v>4</v>
      </c>
      <c r="C50" s="51" t="str">
        <f t="shared" si="8"/>
        <v>Racon(T) - LFl.10s</v>
      </c>
      <c r="D50" s="51" t="s">
        <v>79</v>
      </c>
      <c r="E50" s="52">
        <v>85</v>
      </c>
      <c r="F50" s="52">
        <v>5</v>
      </c>
      <c r="G50" s="53">
        <f t="shared" si="6"/>
        <v>0.70833333333333337</v>
      </c>
      <c r="H50" s="54">
        <v>358</v>
      </c>
      <c r="I50" s="55" t="s">
        <v>3</v>
      </c>
    </row>
    <row r="51" spans="2:9" x14ac:dyDescent="0.45">
      <c r="B51" s="51">
        <f t="shared" si="7"/>
        <v>5</v>
      </c>
      <c r="C51" s="51" t="str">
        <f t="shared" si="8"/>
        <v>Skipbåen</v>
      </c>
      <c r="D51" s="51" t="s">
        <v>80</v>
      </c>
      <c r="E51" s="52">
        <v>2</v>
      </c>
      <c r="F51" s="52">
        <v>5</v>
      </c>
      <c r="G51" s="53">
        <f t="shared" si="6"/>
        <v>1.6666666666666666E-2</v>
      </c>
      <c r="H51" s="54">
        <v>346</v>
      </c>
      <c r="I51" s="55" t="s">
        <v>3</v>
      </c>
    </row>
    <row r="52" spans="2:9" x14ac:dyDescent="0.45">
      <c r="B52" s="51">
        <f t="shared" si="7"/>
        <v>6</v>
      </c>
      <c r="C52" s="51" t="str">
        <f t="shared" si="8"/>
        <v>Dversøybåen</v>
      </c>
      <c r="D52" s="51" t="s">
        <v>81</v>
      </c>
      <c r="E52" s="52">
        <v>1.1000000000000001</v>
      </c>
      <c r="F52" s="52">
        <v>5</v>
      </c>
      <c r="G52" s="53">
        <f t="shared" si="6"/>
        <v>9.1666666666666684E-3</v>
      </c>
      <c r="H52" s="54">
        <v>346</v>
      </c>
      <c r="I52" s="55" t="s">
        <v>72</v>
      </c>
    </row>
    <row r="53" spans="2:9" x14ac:dyDescent="0.45">
      <c r="B53" s="51">
        <f t="shared" si="7"/>
        <v>7</v>
      </c>
      <c r="C53" s="51" t="str">
        <f t="shared" ref="C53:C54" si="9">IF(D53="","",IF(OR(LEFT(D52,2)="BB",LEFT(D52,2)="SB"),MID(D52,5,LEN(D52)),D52))</f>
        <v>Revholmane</v>
      </c>
      <c r="D53" s="51" t="s">
        <v>73</v>
      </c>
      <c r="E53" s="52">
        <f t="shared" ref="E53" si="10">6.9/9</f>
        <v>0.76666666666666672</v>
      </c>
      <c r="F53" s="52">
        <v>5</v>
      </c>
      <c r="G53" s="53">
        <f t="shared" ref="G53:G54" si="11">IF(D53="","",TIME(0,E53/F53*60,0))</f>
        <v>6.2500000000000003E-3</v>
      </c>
      <c r="H53" s="54">
        <v>346</v>
      </c>
      <c r="I53" s="55" t="s">
        <v>1</v>
      </c>
    </row>
    <row r="54" spans="2:9" x14ac:dyDescent="0.45">
      <c r="B54" s="51">
        <f t="shared" si="7"/>
        <v>8</v>
      </c>
      <c r="C54" s="51" t="str">
        <f t="shared" si="9"/>
        <v>Bleikerøybåen</v>
      </c>
      <c r="D54" s="51" t="s">
        <v>74</v>
      </c>
      <c r="E54" s="52">
        <v>0.1</v>
      </c>
      <c r="F54" s="52">
        <v>5</v>
      </c>
      <c r="G54" s="53">
        <f t="shared" si="11"/>
        <v>6.9444444444444447E-4</v>
      </c>
      <c r="H54" s="54"/>
      <c r="I54" s="55" t="s">
        <v>1</v>
      </c>
    </row>
    <row r="55" spans="2:9" s="17" customFormat="1" x14ac:dyDescent="0.45">
      <c r="B55" s="47"/>
      <c r="C55" s="47" t="s">
        <v>93</v>
      </c>
      <c r="D55" s="47"/>
      <c r="E55" s="48">
        <f>SUM(E47:E54)</f>
        <v>92.966666666666654</v>
      </c>
      <c r="F55" s="48">
        <f>SUMPRODUCT(E47:E54,F47:F54)/E55</f>
        <v>5.0000000000000009</v>
      </c>
      <c r="G55" s="49">
        <f>SUM(G47:G54)</f>
        <v>0.77444444444444449</v>
      </c>
      <c r="H55" s="50"/>
      <c r="I55" s="47"/>
    </row>
    <row r="57" spans="2:9" x14ac:dyDescent="0.45">
      <c r="B57" s="58" t="s">
        <v>75</v>
      </c>
    </row>
  </sheetData>
  <conditionalFormatting sqref="D12:D25">
    <cfRule type="expression" dxfId="49" priority="5">
      <formula>LEFT(D12,2)="SB"</formula>
    </cfRule>
    <cfRule type="expression" dxfId="48" priority="6">
      <formula>LEFT(D12,2)="BB"</formula>
    </cfRule>
  </conditionalFormatting>
  <conditionalFormatting sqref="D32:D40">
    <cfRule type="expression" dxfId="47" priority="3">
      <formula>LEFT(D32,2)="SB"</formula>
    </cfRule>
    <cfRule type="expression" dxfId="46" priority="4">
      <formula>LEFT(D32,2)="BB"</formula>
    </cfRule>
  </conditionalFormatting>
  <conditionalFormatting sqref="D47:D54">
    <cfRule type="expression" dxfId="45" priority="1">
      <formula>LEFT(D47,2)="SB"</formula>
    </cfRule>
    <cfRule type="expression" dxfId="44" priority="2">
      <formula>LEFT(D47,2)="BB"</formula>
    </cfRule>
  </conditionalFormatting>
  <hyperlinks>
    <hyperlink ref="B4" location="VLIELAND_THYBORØN" display="VAARPLAN VLIELAND - THYBORØN" xr:uid="{CA1A6044-1690-421C-A414-AB639745F6A5}"/>
    <hyperlink ref="B5" location="THYBORØN_MANDAL" display="VAARPLAN THYBORØN - MANDAL" xr:uid="{C43A4012-9F3C-48A7-ABCF-0BEAB8F382C3}"/>
    <hyperlink ref="B6" location="THYBORØN_KRISTIANSAND" display="VAARPLAN THYBORØN - KRISTIANSAND" xr:uid="{ADA6BD29-6E7E-4C80-B9C2-1FBFE079BC6A}"/>
  </hyperlinks>
  <pageMargins left="0.7" right="0.7" top="0.75" bottom="0.75" header="0.3" footer="0.3"/>
  <pageSetup paperSize="9" scale="68" fitToHeight="0" orientation="landscape" r:id="rId1"/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40E61-D630-4018-A097-B24E119C2FE6}">
  <dimension ref="B2:R13"/>
  <sheetViews>
    <sheetView showGridLines="0" workbookViewId="0"/>
  </sheetViews>
  <sheetFormatPr defaultRowHeight="16" x14ac:dyDescent="0.45"/>
  <cols>
    <col min="1" max="1" width="2.69921875" style="2" customWidth="1"/>
    <col min="2" max="10" width="8.796875" style="2"/>
    <col min="11" max="11" width="5" style="2" customWidth="1"/>
    <col min="12" max="16" width="8.796875" style="2"/>
    <col min="17" max="17" width="2.69921875" style="2" customWidth="1"/>
    <col min="18" max="16384" width="8.796875" style="2"/>
  </cols>
  <sheetData>
    <row r="2" spans="2:18" ht="25" x14ac:dyDescent="0.7">
      <c r="B2" s="1" t="s">
        <v>121</v>
      </c>
    </row>
    <row r="5" spans="2:18" x14ac:dyDescent="0.45">
      <c r="P5" s="3" t="s">
        <v>82</v>
      </c>
    </row>
    <row r="6" spans="2:18" x14ac:dyDescent="0.45">
      <c r="R6" s="69" t="s">
        <v>161</v>
      </c>
    </row>
    <row r="7" spans="2:18" x14ac:dyDescent="0.45">
      <c r="R7" s="60"/>
    </row>
    <row r="8" spans="2:18" x14ac:dyDescent="0.45">
      <c r="R8" s="60"/>
    </row>
    <row r="9" spans="2:18" x14ac:dyDescent="0.45">
      <c r="D9" s="62"/>
    </row>
    <row r="10" spans="2:18" x14ac:dyDescent="0.45">
      <c r="R10" s="68" t="s">
        <v>162</v>
      </c>
    </row>
    <row r="11" spans="2:18" x14ac:dyDescent="0.45">
      <c r="R11" s="68" t="s">
        <v>163</v>
      </c>
    </row>
    <row r="12" spans="2:18" x14ac:dyDescent="0.45">
      <c r="R12" s="61"/>
    </row>
    <row r="13" spans="2:18" x14ac:dyDescent="0.45">
      <c r="P13" s="2" t="s">
        <v>99</v>
      </c>
    </row>
  </sheetData>
  <hyperlinks>
    <hyperlink ref="R6" location="THYBORØN_VLIELAND" display="THYBORØN - VLIELAND" xr:uid="{490ACED5-2B52-46E8-B427-D599FC9776B6}"/>
    <hyperlink ref="R10" location="THYBORØN_HELGOLAND" display="THYBORØN - HELGOLAND" xr:uid="{27815A3E-BCC2-44FB-8B5D-C99BEFCD6E47}"/>
    <hyperlink ref="R11" location="HELGOLAND_VLIELAND" display="HELGOLAND - VLIELAND" xr:uid="{0D7689D2-3B8C-4DAC-A010-1B593C4CA2AD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0C727-EB20-4801-9C0B-77C9441E28AC}">
  <sheetPr>
    <tabColor theme="4"/>
    <pageSetUpPr fitToPage="1"/>
  </sheetPr>
  <dimension ref="A1:I55"/>
  <sheetViews>
    <sheetView showGridLines="0" workbookViewId="0">
      <pane ySplit="6" topLeftCell="A7" activePane="bottomLeft" state="frozen"/>
      <selection pane="bottomLeft" activeCell="A7" sqref="A7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31" customFormat="1" x14ac:dyDescent="0.45"/>
    <row r="2" spans="1:9" s="31" customFormat="1" ht="17.5" x14ac:dyDescent="0.45">
      <c r="B2" s="32" t="s">
        <v>100</v>
      </c>
    </row>
    <row r="3" spans="1:9" s="31" customFormat="1" x14ac:dyDescent="0.45"/>
    <row r="4" spans="1:9" s="31" customFormat="1" ht="16.5" x14ac:dyDescent="0.45">
      <c r="B4" s="66" t="s">
        <v>123</v>
      </c>
    </row>
    <row r="5" spans="1:9" s="31" customFormat="1" ht="16.5" x14ac:dyDescent="0.45">
      <c r="B5" s="66" t="s">
        <v>122</v>
      </c>
      <c r="C5" s="66"/>
    </row>
    <row r="6" spans="1:9" s="31" customFormat="1" x14ac:dyDescent="0.45"/>
    <row r="8" spans="1:9" ht="17.5" x14ac:dyDescent="0.45">
      <c r="B8" s="21" t="s">
        <v>123</v>
      </c>
      <c r="D8" s="5"/>
      <c r="E8" s="6" t="s">
        <v>95</v>
      </c>
      <c r="F8" s="7"/>
    </row>
    <row r="10" spans="1:9" s="10" customFormat="1" x14ac:dyDescent="0.45">
      <c r="A10" s="9">
        <v>0</v>
      </c>
      <c r="B10" s="22"/>
      <c r="C10" s="22" t="s">
        <v>88</v>
      </c>
      <c r="D10" s="22" t="s">
        <v>89</v>
      </c>
      <c r="E10" s="22" t="s">
        <v>90</v>
      </c>
      <c r="F10" s="22" t="s">
        <v>12</v>
      </c>
      <c r="G10" s="22" t="s">
        <v>91</v>
      </c>
      <c r="H10" s="22" t="s">
        <v>37</v>
      </c>
      <c r="I10" s="22" t="s">
        <v>92</v>
      </c>
    </row>
    <row r="11" spans="1:9" x14ac:dyDescent="0.45">
      <c r="B11" s="39">
        <v>1</v>
      </c>
      <c r="C11" s="39" t="s">
        <v>164</v>
      </c>
      <c r="D11" s="39" t="s">
        <v>78</v>
      </c>
      <c r="E11" s="40">
        <v>1</v>
      </c>
      <c r="F11" s="40">
        <v>5</v>
      </c>
      <c r="G11" s="41">
        <f t="shared" ref="G11:G24" si="0">IF(D11="","",E11/F11/24)</f>
        <v>8.3333333333333332E-3</v>
      </c>
      <c r="H11" s="42">
        <v>18</v>
      </c>
      <c r="I11" s="43" t="s">
        <v>76</v>
      </c>
    </row>
    <row r="12" spans="1:9" x14ac:dyDescent="0.45">
      <c r="B12" s="39">
        <f>B11+1</f>
        <v>2</v>
      </c>
      <c r="C12" s="39" t="str">
        <f>IF(D12="","",IF(OR(LEFT(D11,2)="BB",LEFT(D11,2)="SB"),MID(D11,5,LEN(D11)),D11))</f>
        <v>Fl(2).G.5s (Groen)</v>
      </c>
      <c r="D12" s="39" t="s">
        <v>77</v>
      </c>
      <c r="E12" s="40">
        <v>0.5</v>
      </c>
      <c r="F12" s="40">
        <v>5</v>
      </c>
      <c r="G12" s="41">
        <f t="shared" si="0"/>
        <v>4.1666666666666666E-3</v>
      </c>
      <c r="H12" s="42">
        <v>320</v>
      </c>
      <c r="I12" s="43" t="s">
        <v>1</v>
      </c>
    </row>
    <row r="13" spans="1:9" x14ac:dyDescent="0.45">
      <c r="B13" s="39">
        <f>B12+1</f>
        <v>3</v>
      </c>
      <c r="C13" s="39" t="str">
        <f t="shared" ref="C13:C24" si="1">IF(D13="","",IF(OR(LEFT(D12,2)="BB",LEFT(D12,2)="SB"),MID(D12,5,LEN(D12)),D12))</f>
        <v>Fl.G.3s (Groen)</v>
      </c>
      <c r="D13" s="39" t="s">
        <v>124</v>
      </c>
      <c r="E13" s="40">
        <v>2.5</v>
      </c>
      <c r="F13" s="40">
        <v>5</v>
      </c>
      <c r="G13" s="41">
        <f t="shared" si="0"/>
        <v>2.0833333333333332E-2</v>
      </c>
      <c r="H13" s="42">
        <v>265</v>
      </c>
      <c r="I13" s="43" t="s">
        <v>1</v>
      </c>
    </row>
    <row r="14" spans="1:9" x14ac:dyDescent="0.45">
      <c r="B14" s="39">
        <f>B13+1</f>
        <v>4</v>
      </c>
      <c r="C14" s="39" t="str">
        <f t="shared" si="1"/>
        <v>Racon(T) - LFl.10s</v>
      </c>
      <c r="D14" s="39" t="s">
        <v>167</v>
      </c>
      <c r="E14" s="40">
        <v>10</v>
      </c>
      <c r="F14" s="40">
        <v>5</v>
      </c>
      <c r="G14" s="41">
        <f t="shared" si="0"/>
        <v>8.3333333333333329E-2</v>
      </c>
      <c r="H14" s="42">
        <v>265</v>
      </c>
      <c r="I14" s="43" t="s">
        <v>3</v>
      </c>
    </row>
    <row r="15" spans="1:9" x14ac:dyDescent="0.45">
      <c r="B15" s="39">
        <f t="shared" ref="B15:B24" si="2">B14+1</f>
        <v>5</v>
      </c>
      <c r="C15" s="39" t="str">
        <f>IF(D15="","",IF(OR(LEFT(D14,2)="BB",LEFT(D14,2)="SB"),MID(D14,5,LEN(D14)),D14))</f>
        <v>56°43'0''N - 8°0'E</v>
      </c>
      <c r="D15" s="39" t="s">
        <v>125</v>
      </c>
      <c r="E15" s="40">
        <v>125</v>
      </c>
      <c r="F15" s="40">
        <v>5</v>
      </c>
      <c r="G15" s="41">
        <f t="shared" si="0"/>
        <v>1.0416666666666667</v>
      </c>
      <c r="H15" s="42">
        <v>196</v>
      </c>
      <c r="I15" s="43" t="s">
        <v>3</v>
      </c>
    </row>
    <row r="16" spans="1:9" x14ac:dyDescent="0.45">
      <c r="B16" s="39">
        <f t="shared" si="2"/>
        <v>6</v>
      </c>
      <c r="C16" s="39" t="str">
        <f t="shared" si="1"/>
        <v>55°29'0''N - 7°30'E</v>
      </c>
      <c r="D16" s="39" t="s">
        <v>133</v>
      </c>
      <c r="E16" s="40">
        <v>20</v>
      </c>
      <c r="F16" s="40">
        <v>5</v>
      </c>
      <c r="G16" s="41">
        <f t="shared" si="0"/>
        <v>0.16666666666666666</v>
      </c>
      <c r="H16" s="42">
        <v>190</v>
      </c>
      <c r="I16" s="43" t="s">
        <v>3</v>
      </c>
    </row>
    <row r="17" spans="1:9" x14ac:dyDescent="0.45">
      <c r="B17" s="39">
        <f t="shared" si="2"/>
        <v>7</v>
      </c>
      <c r="C17" s="39" t="str">
        <f t="shared" si="1"/>
        <v>YBY - Q(9).15s</v>
      </c>
      <c r="D17" s="39" t="s">
        <v>132</v>
      </c>
      <c r="E17" s="40">
        <v>75</v>
      </c>
      <c r="F17" s="40">
        <v>5</v>
      </c>
      <c r="G17" s="41">
        <f t="shared" si="0"/>
        <v>0.625</v>
      </c>
      <c r="H17" s="42">
        <v>177</v>
      </c>
      <c r="I17" s="43" t="s">
        <v>52</v>
      </c>
    </row>
    <row r="18" spans="1:9" x14ac:dyDescent="0.45">
      <c r="B18" s="39">
        <f t="shared" si="2"/>
        <v>8</v>
      </c>
      <c r="C18" s="39" t="str">
        <f t="shared" si="1"/>
        <v>54°20'0''N - 7°33'E</v>
      </c>
      <c r="D18" s="39" t="s">
        <v>131</v>
      </c>
      <c r="E18" s="40">
        <v>12</v>
      </c>
      <c r="F18" s="40">
        <v>5</v>
      </c>
      <c r="G18" s="41">
        <f t="shared" si="0"/>
        <v>9.9999999999999992E-2</v>
      </c>
      <c r="H18" s="42">
        <v>120</v>
      </c>
      <c r="I18" s="43" t="s">
        <v>3</v>
      </c>
    </row>
    <row r="19" spans="1:9" x14ac:dyDescent="0.45">
      <c r="B19" s="39">
        <f t="shared" si="2"/>
        <v>9</v>
      </c>
      <c r="C19" s="39" t="str">
        <f t="shared" si="1"/>
        <v>Sellebrunn-W - Q(9)15s</v>
      </c>
      <c r="D19" s="39" t="s">
        <v>130</v>
      </c>
      <c r="E19" s="40">
        <v>1</v>
      </c>
      <c r="F19" s="40">
        <v>5</v>
      </c>
      <c r="G19" s="41">
        <f t="shared" si="0"/>
        <v>8.3333333333333332E-3</v>
      </c>
      <c r="H19" s="42">
        <v>158</v>
      </c>
      <c r="I19" s="43" t="s">
        <v>3</v>
      </c>
    </row>
    <row r="20" spans="1:9" x14ac:dyDescent="0.45">
      <c r="B20" s="39">
        <f t="shared" si="2"/>
        <v>10</v>
      </c>
      <c r="C20" s="39" t="str">
        <f t="shared" si="1"/>
        <v>N2</v>
      </c>
      <c r="D20" s="39" t="s">
        <v>129</v>
      </c>
      <c r="E20" s="40">
        <v>1.2</v>
      </c>
      <c r="F20" s="40">
        <v>5</v>
      </c>
      <c r="G20" s="41">
        <f t="shared" si="0"/>
        <v>0.01</v>
      </c>
      <c r="H20" s="42">
        <v>138</v>
      </c>
      <c r="I20" s="43" t="s">
        <v>3</v>
      </c>
    </row>
    <row r="21" spans="1:9" x14ac:dyDescent="0.45">
      <c r="B21" s="39">
        <f t="shared" si="2"/>
        <v>11</v>
      </c>
      <c r="C21" s="39" t="str">
        <f t="shared" si="1"/>
        <v>N4</v>
      </c>
      <c r="D21" s="39" t="s">
        <v>128</v>
      </c>
      <c r="E21" s="40">
        <v>1</v>
      </c>
      <c r="F21" s="40">
        <v>5</v>
      </c>
      <c r="G21" s="41">
        <f t="shared" si="0"/>
        <v>8.3333333333333332E-3</v>
      </c>
      <c r="H21" s="42">
        <v>133</v>
      </c>
      <c r="I21" s="43" t="s">
        <v>3</v>
      </c>
    </row>
    <row r="22" spans="1:9" x14ac:dyDescent="0.45">
      <c r="B22" s="39">
        <f t="shared" si="2"/>
        <v>12</v>
      </c>
      <c r="C22" s="39" t="str">
        <f t="shared" si="1"/>
        <v>N6 - Q(6)+LFl.15s</v>
      </c>
      <c r="D22" s="39" t="s">
        <v>127</v>
      </c>
      <c r="E22" s="40">
        <v>0.8</v>
      </c>
      <c r="F22" s="40">
        <v>5</v>
      </c>
      <c r="G22" s="41">
        <f t="shared" si="0"/>
        <v>6.6666666666666671E-3</v>
      </c>
      <c r="H22" s="42">
        <v>149</v>
      </c>
      <c r="I22" s="43" t="s">
        <v>3</v>
      </c>
    </row>
    <row r="23" spans="1:9" x14ac:dyDescent="0.45">
      <c r="B23" s="39">
        <f t="shared" si="2"/>
        <v>13</v>
      </c>
      <c r="C23" s="39" t="str">
        <f t="shared" si="1"/>
        <v>54°10'8''N - 7°54'E</v>
      </c>
      <c r="D23" s="39" t="s">
        <v>126</v>
      </c>
      <c r="E23" s="40">
        <v>0.3</v>
      </c>
      <c r="F23" s="40">
        <v>5</v>
      </c>
      <c r="G23" s="41">
        <f t="shared" si="0"/>
        <v>2.5000000000000001E-3</v>
      </c>
      <c r="H23" s="42">
        <v>180</v>
      </c>
      <c r="I23" s="43" t="s">
        <v>3</v>
      </c>
    </row>
    <row r="24" spans="1:9" x14ac:dyDescent="0.45">
      <c r="B24" s="39">
        <f t="shared" si="2"/>
        <v>14</v>
      </c>
      <c r="C24" s="39" t="str">
        <f t="shared" si="1"/>
        <v>Rood 8</v>
      </c>
      <c r="D24" s="39" t="s">
        <v>10</v>
      </c>
      <c r="E24" s="40">
        <v>0.4</v>
      </c>
      <c r="F24" s="40">
        <v>5</v>
      </c>
      <c r="G24" s="41">
        <f t="shared" si="0"/>
        <v>3.3333333333333335E-3</v>
      </c>
      <c r="H24" s="42">
        <v>184</v>
      </c>
      <c r="I24" s="43" t="s">
        <v>3</v>
      </c>
    </row>
    <row r="25" spans="1:9" s="17" customFormat="1" x14ac:dyDescent="0.45">
      <c r="B25" s="23"/>
      <c r="C25" s="23" t="s">
        <v>93</v>
      </c>
      <c r="D25" s="23"/>
      <c r="E25" s="24">
        <f>SUM(E11:E24)</f>
        <v>250.70000000000002</v>
      </c>
      <c r="F25" s="24">
        <f>SUMPRODUCT(E11:E24,F11:F24)/E25</f>
        <v>5</v>
      </c>
      <c r="G25" s="25">
        <f>SUM(G11:G24)</f>
        <v>2.0891666666666668</v>
      </c>
      <c r="H25" s="26"/>
      <c r="I25" s="23"/>
    </row>
    <row r="27" spans="1:9" ht="17.5" x14ac:dyDescent="0.45">
      <c r="B27" s="21" t="s">
        <v>122</v>
      </c>
      <c r="D27" s="5"/>
      <c r="E27" s="6" t="s">
        <v>95</v>
      </c>
      <c r="F27" s="7"/>
    </row>
    <row r="29" spans="1:9" s="10" customFormat="1" x14ac:dyDescent="0.45">
      <c r="A29" s="9">
        <v>0</v>
      </c>
      <c r="B29" s="22"/>
      <c r="C29" s="22" t="s">
        <v>88</v>
      </c>
      <c r="D29" s="22" t="s">
        <v>89</v>
      </c>
      <c r="E29" s="22" t="s">
        <v>90</v>
      </c>
      <c r="F29" s="22" t="s">
        <v>12</v>
      </c>
      <c r="G29" s="22" t="s">
        <v>91</v>
      </c>
      <c r="H29" s="22" t="s">
        <v>37</v>
      </c>
      <c r="I29" s="22" t="s">
        <v>92</v>
      </c>
    </row>
    <row r="30" spans="1:9" x14ac:dyDescent="0.45">
      <c r="B30" s="39">
        <v>1</v>
      </c>
      <c r="C30" s="39" t="s">
        <v>10</v>
      </c>
      <c r="D30" s="39" t="s">
        <v>134</v>
      </c>
      <c r="E30" s="40">
        <v>0.3</v>
      </c>
      <c r="F30" s="40">
        <v>5</v>
      </c>
      <c r="G30" s="41">
        <f t="shared" ref="G30:G52" si="3">IF(D30="","",E30/F30/24)</f>
        <v>2.5000000000000001E-3</v>
      </c>
      <c r="H30" s="42">
        <v>146</v>
      </c>
      <c r="I30" s="43" t="s">
        <v>11</v>
      </c>
    </row>
    <row r="31" spans="1:9" x14ac:dyDescent="0.45">
      <c r="B31" s="39">
        <f t="shared" ref="B31:B52" si="4">B30+1</f>
        <v>2</v>
      </c>
      <c r="C31" s="39" t="str">
        <f t="shared" ref="C31:C48" si="5">IF(D31="","",IF(OR(LEFT(D30,2)="BB",LEFT(D30,2)="SB"),MID(D30,5,LEN(D30)),D30))</f>
        <v>6-Boei - Fl(2)R.9s</v>
      </c>
      <c r="D31" s="39" t="s">
        <v>135</v>
      </c>
      <c r="E31" s="40">
        <v>1.2</v>
      </c>
      <c r="F31" s="40">
        <v>5</v>
      </c>
      <c r="G31" s="41">
        <f t="shared" si="3"/>
        <v>0.01</v>
      </c>
      <c r="H31" s="42">
        <v>201</v>
      </c>
      <c r="I31" s="43" t="s">
        <v>3</v>
      </c>
    </row>
    <row r="32" spans="1:9" x14ac:dyDescent="0.45">
      <c r="B32" s="39">
        <f t="shared" si="4"/>
        <v>3</v>
      </c>
      <c r="C32" s="39" t="str">
        <f t="shared" si="5"/>
        <v>Helgoland-O-Boei - Q(3).10s</v>
      </c>
      <c r="D32" s="39" t="s">
        <v>136</v>
      </c>
      <c r="E32" s="40">
        <v>5.4</v>
      </c>
      <c r="F32" s="40">
        <v>5</v>
      </c>
      <c r="G32" s="41">
        <f t="shared" si="3"/>
        <v>4.5000000000000005E-2</v>
      </c>
      <c r="H32" s="42">
        <v>173</v>
      </c>
      <c r="I32" s="43" t="s">
        <v>3</v>
      </c>
    </row>
    <row r="33" spans="2:9" x14ac:dyDescent="0.45">
      <c r="B33" s="39">
        <f t="shared" si="4"/>
        <v>4</v>
      </c>
      <c r="C33" s="39" t="str">
        <f t="shared" si="5"/>
        <v>E3-Boei - Iso.4s</v>
      </c>
      <c r="D33" s="39" t="s">
        <v>137</v>
      </c>
      <c r="E33" s="40">
        <v>11.2</v>
      </c>
      <c r="F33" s="40">
        <v>5</v>
      </c>
      <c r="G33" s="41">
        <f t="shared" si="3"/>
        <v>9.3333333333333324E-2</v>
      </c>
      <c r="H33" s="42">
        <v>207</v>
      </c>
      <c r="I33" s="43" t="s">
        <v>3</v>
      </c>
    </row>
    <row r="34" spans="2:9" x14ac:dyDescent="0.45">
      <c r="B34" s="39">
        <f t="shared" si="4"/>
        <v>5</v>
      </c>
      <c r="C34" s="39" t="str">
        <f t="shared" si="5"/>
        <v>2A-Boei - FL(2)R.9s</v>
      </c>
      <c r="D34" s="39" t="s">
        <v>138</v>
      </c>
      <c r="E34" s="40">
        <v>1.8</v>
      </c>
      <c r="F34" s="40">
        <v>5</v>
      </c>
      <c r="G34" s="41">
        <f t="shared" si="3"/>
        <v>1.4999999999999999E-2</v>
      </c>
      <c r="H34" s="42">
        <v>224</v>
      </c>
      <c r="I34" s="43" t="s">
        <v>3</v>
      </c>
    </row>
    <row r="35" spans="2:9" x14ac:dyDescent="0.45">
      <c r="B35" s="39">
        <f t="shared" si="4"/>
        <v>6</v>
      </c>
      <c r="C35" s="39" t="str">
        <f t="shared" si="5"/>
        <v>1B/Jade1 - OC.G.4s</v>
      </c>
      <c r="D35" s="39" t="s">
        <v>139</v>
      </c>
      <c r="E35" s="40">
        <v>17</v>
      </c>
      <c r="F35" s="40">
        <v>5</v>
      </c>
      <c r="G35" s="41">
        <f t="shared" si="3"/>
        <v>0.14166666666666666</v>
      </c>
      <c r="H35" s="42">
        <v>248</v>
      </c>
      <c r="I35" s="43" t="s">
        <v>3</v>
      </c>
    </row>
    <row r="36" spans="2:9" ht="32" x14ac:dyDescent="0.45">
      <c r="B36" s="39">
        <f t="shared" si="4"/>
        <v>7</v>
      </c>
      <c r="C36" s="39" t="str">
        <f t="shared" si="5"/>
        <v>Norderney-Noord - Q</v>
      </c>
      <c r="D36" s="39" t="s">
        <v>140</v>
      </c>
      <c r="E36" s="40">
        <v>2.8</v>
      </c>
      <c r="F36" s="40">
        <v>5</v>
      </c>
      <c r="G36" s="41">
        <f t="shared" si="3"/>
        <v>2.3333333333333331E-2</v>
      </c>
      <c r="H36" s="42">
        <v>257</v>
      </c>
      <c r="I36" s="43" t="s">
        <v>8</v>
      </c>
    </row>
    <row r="37" spans="2:9" ht="32" x14ac:dyDescent="0.45">
      <c r="B37" s="39">
        <f t="shared" si="4"/>
        <v>8</v>
      </c>
      <c r="C37" s="39" t="str">
        <f t="shared" si="5"/>
        <v>Dovetief-Boei - Iso.4s</v>
      </c>
      <c r="D37" s="39" t="s">
        <v>141</v>
      </c>
      <c r="E37" s="40">
        <v>6.3</v>
      </c>
      <c r="F37" s="40">
        <v>5</v>
      </c>
      <c r="G37" s="41">
        <f t="shared" si="3"/>
        <v>5.2499999999999998E-2</v>
      </c>
      <c r="H37" s="42">
        <v>260</v>
      </c>
      <c r="I37" s="43" t="s">
        <v>8</v>
      </c>
    </row>
    <row r="38" spans="2:9" x14ac:dyDescent="0.45">
      <c r="B38" s="39">
        <f t="shared" si="4"/>
        <v>9</v>
      </c>
      <c r="C38" s="39" t="str">
        <f t="shared" si="5"/>
        <v>Schluchter-Boei - Iso.8s</v>
      </c>
      <c r="D38" s="39" t="s">
        <v>142</v>
      </c>
      <c r="E38" s="40">
        <v>4</v>
      </c>
      <c r="F38" s="40">
        <v>5</v>
      </c>
      <c r="G38" s="41">
        <f t="shared" si="3"/>
        <v>3.3333333333333333E-2</v>
      </c>
      <c r="H38" s="42">
        <v>260</v>
      </c>
      <c r="I38" s="43" t="s">
        <v>3</v>
      </c>
    </row>
    <row r="39" spans="2:9" x14ac:dyDescent="0.45">
      <c r="B39" s="39">
        <f t="shared" si="4"/>
        <v>10</v>
      </c>
      <c r="C39" s="39" t="str">
        <f t="shared" si="5"/>
        <v>Juist-N-Boei - VQ</v>
      </c>
      <c r="D39" s="39" t="s">
        <v>143</v>
      </c>
      <c r="E39" s="40">
        <v>5.8</v>
      </c>
      <c r="F39" s="40">
        <v>5</v>
      </c>
      <c r="G39" s="41">
        <f t="shared" si="3"/>
        <v>4.8333333333333332E-2</v>
      </c>
      <c r="H39" s="42">
        <v>260</v>
      </c>
      <c r="I39" s="43" t="s">
        <v>3</v>
      </c>
    </row>
    <row r="40" spans="2:9" x14ac:dyDescent="0.45">
      <c r="B40" s="39">
        <f t="shared" si="4"/>
        <v>11</v>
      </c>
      <c r="C40" s="39" t="str">
        <f t="shared" si="5"/>
        <v>Juisteriff-N-Boei - Q</v>
      </c>
      <c r="D40" s="39" t="s">
        <v>144</v>
      </c>
      <c r="E40" s="40">
        <v>5.7</v>
      </c>
      <c r="F40" s="40">
        <v>5</v>
      </c>
      <c r="G40" s="41">
        <f t="shared" si="3"/>
        <v>4.7500000000000007E-2</v>
      </c>
      <c r="H40" s="42">
        <v>260</v>
      </c>
      <c r="I40" s="43" t="s">
        <v>3</v>
      </c>
    </row>
    <row r="41" spans="2:9" x14ac:dyDescent="0.45">
      <c r="B41" s="39">
        <f t="shared" si="4"/>
        <v>12</v>
      </c>
      <c r="C41" s="39" t="str">
        <f t="shared" si="5"/>
        <v>Osterems-Boei - Iso.4s</v>
      </c>
      <c r="D41" s="39" t="s">
        <v>145</v>
      </c>
      <c r="E41" s="40">
        <v>6.2</v>
      </c>
      <c r="F41" s="40">
        <v>5</v>
      </c>
      <c r="G41" s="41">
        <f t="shared" si="3"/>
        <v>5.1666666666666666E-2</v>
      </c>
      <c r="H41" s="42">
        <v>243</v>
      </c>
      <c r="I41" s="43" t="s">
        <v>3</v>
      </c>
    </row>
    <row r="42" spans="2:9" ht="32" x14ac:dyDescent="0.45">
      <c r="B42" s="39">
        <f t="shared" si="4"/>
        <v>13</v>
      </c>
      <c r="C42" s="39" t="str">
        <f t="shared" si="5"/>
        <v>Riffgat-Boei - Iso.8s</v>
      </c>
      <c r="D42" s="39" t="s">
        <v>146</v>
      </c>
      <c r="E42" s="40">
        <v>5.8</v>
      </c>
      <c r="F42" s="40">
        <v>5</v>
      </c>
      <c r="G42" s="41">
        <f t="shared" si="3"/>
        <v>4.8333333333333332E-2</v>
      </c>
      <c r="H42" s="42">
        <v>250</v>
      </c>
      <c r="I42" s="43" t="s">
        <v>9</v>
      </c>
    </row>
    <row r="43" spans="2:9" x14ac:dyDescent="0.45">
      <c r="B43" s="39">
        <f t="shared" si="4"/>
        <v>14</v>
      </c>
      <c r="C43" s="39" t="str">
        <f t="shared" si="5"/>
        <v>Westerems-Boei - Iso.4s</v>
      </c>
      <c r="D43" s="39" t="s">
        <v>147</v>
      </c>
      <c r="E43" s="40">
        <v>5</v>
      </c>
      <c r="F43" s="40">
        <v>5</v>
      </c>
      <c r="G43" s="41">
        <f t="shared" si="3"/>
        <v>4.1666666666666664E-2</v>
      </c>
      <c r="H43" s="42">
        <v>250</v>
      </c>
      <c r="I43" s="43" t="s">
        <v>7</v>
      </c>
    </row>
    <row r="44" spans="2:9" x14ac:dyDescent="0.45">
      <c r="B44" s="39">
        <f t="shared" si="4"/>
        <v>15</v>
      </c>
      <c r="C44" s="39" t="str">
        <f t="shared" si="5"/>
        <v>A-KERK-Boei - VQ(9).10s</v>
      </c>
      <c r="D44" s="39" t="s">
        <v>148</v>
      </c>
      <c r="E44" s="40">
        <v>8</v>
      </c>
      <c r="F44" s="40">
        <v>5</v>
      </c>
      <c r="G44" s="41">
        <f t="shared" si="3"/>
        <v>6.6666666666666666E-2</v>
      </c>
      <c r="H44" s="42">
        <v>257</v>
      </c>
      <c r="I44" s="43" t="s">
        <v>3</v>
      </c>
    </row>
    <row r="45" spans="2:9" x14ac:dyDescent="0.45">
      <c r="B45" s="39">
        <f t="shared" si="4"/>
        <v>16</v>
      </c>
      <c r="C45" s="39" t="str">
        <f t="shared" si="5"/>
        <v>PEN 21-Baken - FL(4)Y.10s</v>
      </c>
      <c r="D45" s="39" t="s">
        <v>149</v>
      </c>
      <c r="E45" s="40">
        <v>7.8</v>
      </c>
      <c r="F45" s="40">
        <v>5</v>
      </c>
      <c r="G45" s="41">
        <f t="shared" si="3"/>
        <v>6.5000000000000002E-2</v>
      </c>
      <c r="H45" s="42">
        <v>250</v>
      </c>
      <c r="I45" s="43" t="s">
        <v>3</v>
      </c>
    </row>
    <row r="46" spans="2:9" x14ac:dyDescent="0.45">
      <c r="B46" s="39">
        <f t="shared" si="4"/>
        <v>17</v>
      </c>
      <c r="C46" s="39" t="str">
        <f t="shared" si="5"/>
        <v>AM-Boei - VQ</v>
      </c>
      <c r="D46" s="39" t="s">
        <v>150</v>
      </c>
      <c r="E46" s="40">
        <v>6.6</v>
      </c>
      <c r="F46" s="40">
        <v>5</v>
      </c>
      <c r="G46" s="41">
        <f t="shared" si="3"/>
        <v>5.4999999999999993E-2</v>
      </c>
      <c r="H46" s="42">
        <v>268</v>
      </c>
      <c r="I46" s="43" t="s">
        <v>3</v>
      </c>
    </row>
    <row r="47" spans="2:9" x14ac:dyDescent="0.45">
      <c r="B47" s="39">
        <f t="shared" si="4"/>
        <v>18</v>
      </c>
      <c r="C47" s="39" t="str">
        <f t="shared" si="5"/>
        <v>BR-Boei - Q</v>
      </c>
      <c r="D47" s="39" t="s">
        <v>151</v>
      </c>
      <c r="E47" s="40">
        <v>7.6</v>
      </c>
      <c r="F47" s="40">
        <v>5</v>
      </c>
      <c r="G47" s="41">
        <f t="shared" si="3"/>
        <v>6.3333333333333339E-2</v>
      </c>
      <c r="H47" s="42">
        <v>250</v>
      </c>
      <c r="I47" s="43" t="s">
        <v>3</v>
      </c>
    </row>
    <row r="48" spans="2:9" x14ac:dyDescent="0.45">
      <c r="B48" s="39">
        <f t="shared" si="4"/>
        <v>19</v>
      </c>
      <c r="C48" s="39" t="str">
        <f t="shared" si="5"/>
        <v>TS-Boei - VQ</v>
      </c>
      <c r="D48" s="39" t="s">
        <v>152</v>
      </c>
      <c r="E48" s="40">
        <v>7.3</v>
      </c>
      <c r="F48" s="40">
        <v>5</v>
      </c>
      <c r="G48" s="41">
        <f t="shared" si="3"/>
        <v>6.083333333333333E-2</v>
      </c>
      <c r="H48" s="42">
        <v>255</v>
      </c>
      <c r="I48" s="43" t="s">
        <v>3</v>
      </c>
    </row>
    <row r="49" spans="2:9" x14ac:dyDescent="0.45">
      <c r="B49" s="39">
        <f t="shared" si="4"/>
        <v>20</v>
      </c>
      <c r="C49" s="39" t="str">
        <f>IF(D49="","",IF(OR(LEFT(D48,2)="BB",LEFT(D48,2)="SB"),MID(D48,5,LEN(D48)),D48))</f>
        <v>Stolzenfels-Boei - VQ(9).10s</v>
      </c>
      <c r="D49" s="39" t="s">
        <v>153</v>
      </c>
      <c r="E49" s="40">
        <v>5</v>
      </c>
      <c r="F49" s="40">
        <v>5</v>
      </c>
      <c r="G49" s="41">
        <f t="shared" si="3"/>
        <v>4.1666666666666664E-2</v>
      </c>
      <c r="H49" s="42">
        <v>246</v>
      </c>
      <c r="I49" s="43" t="s">
        <v>3</v>
      </c>
    </row>
    <row r="50" spans="2:9" x14ac:dyDescent="0.45">
      <c r="B50" s="39">
        <f t="shared" si="4"/>
        <v>21</v>
      </c>
      <c r="C50" s="39" t="str">
        <f>IF(D50="","",IF(OR(LEFT(D49,2)="BB",LEFT(D49,2)="SB"),MID(D49,5,LEN(D49)),D49))</f>
        <v>TG-Boei - Q(9).15s</v>
      </c>
      <c r="D50" s="39" t="s">
        <v>154</v>
      </c>
      <c r="E50" s="40">
        <v>5</v>
      </c>
      <c r="F50" s="40">
        <v>5</v>
      </c>
      <c r="G50" s="41">
        <f t="shared" si="3"/>
        <v>4.1666666666666664E-2</v>
      </c>
      <c r="H50" s="42">
        <v>229</v>
      </c>
      <c r="I50" s="43" t="s">
        <v>36</v>
      </c>
    </row>
    <row r="51" spans="2:9" x14ac:dyDescent="0.45">
      <c r="B51" s="39">
        <f t="shared" si="4"/>
        <v>22</v>
      </c>
      <c r="C51" s="39" t="str">
        <f>IF(D51="","",IF(OR(LEFT(D50,2)="BB",LEFT(D50,2)="SB"),MID(D50,5,LEN(D50)),D50))</f>
        <v>53°21'N - 5°56'E</v>
      </c>
      <c r="D51" s="39" t="s">
        <v>155</v>
      </c>
      <c r="E51" s="40">
        <v>1.8</v>
      </c>
      <c r="F51" s="40">
        <v>5</v>
      </c>
      <c r="G51" s="41">
        <f t="shared" si="3"/>
        <v>1.4999999999999999E-2</v>
      </c>
      <c r="H51" s="42">
        <v>137</v>
      </c>
      <c r="I51" s="43" t="s">
        <v>36</v>
      </c>
    </row>
    <row r="52" spans="2:9" ht="32" x14ac:dyDescent="0.45">
      <c r="B52" s="39">
        <f t="shared" si="4"/>
        <v>23</v>
      </c>
      <c r="C52" s="39" t="str">
        <f>IF(D52="","",IF(OR(LEFT(D51,2)="BB",LEFT(D51,2)="SB"),MID(D51,5,LEN(D51)),D51))</f>
        <v>ZS 2A-Boei - (Rood) 6s</v>
      </c>
      <c r="D52" s="39" t="s">
        <v>0</v>
      </c>
      <c r="E52" s="40">
        <v>7</v>
      </c>
      <c r="F52" s="40">
        <v>5</v>
      </c>
      <c r="G52" s="41">
        <f t="shared" si="3"/>
        <v>5.8333333333333327E-2</v>
      </c>
      <c r="H52" s="42"/>
      <c r="I52" s="43" t="s">
        <v>84</v>
      </c>
    </row>
    <row r="53" spans="2:9" s="17" customFormat="1" x14ac:dyDescent="0.45">
      <c r="B53" s="23"/>
      <c r="C53" s="23" t="s">
        <v>93</v>
      </c>
      <c r="D53" s="23"/>
      <c r="E53" s="24">
        <f>SUM(E30:E52)</f>
        <v>134.59999999999997</v>
      </c>
      <c r="F53" s="24">
        <f>SUMPRODUCT(E30:E52,F30:F52)/E53</f>
        <v>5.0000000000000009</v>
      </c>
      <c r="G53" s="25">
        <f>SUM(G30:G52)</f>
        <v>1.1216666666666664</v>
      </c>
      <c r="H53" s="26"/>
      <c r="I53" s="23"/>
    </row>
    <row r="55" spans="2:9" x14ac:dyDescent="0.45">
      <c r="B55" s="30" t="s">
        <v>75</v>
      </c>
    </row>
  </sheetData>
  <conditionalFormatting sqref="D11:D24">
    <cfRule type="expression" dxfId="43" priority="51">
      <formula>LEFT(D11,2)="SB"</formula>
    </cfRule>
    <cfRule type="expression" dxfId="42" priority="52">
      <formula>LEFT(D11,2)="BB"</formula>
    </cfRule>
  </conditionalFormatting>
  <conditionalFormatting sqref="D30:D34">
    <cfRule type="expression" dxfId="41" priority="40">
      <formula>LEFT(D30,2)="BB"</formula>
    </cfRule>
    <cfRule type="expression" dxfId="40" priority="39">
      <formula>LEFT(D30,2)="SB"</formula>
    </cfRule>
  </conditionalFormatting>
  <conditionalFormatting sqref="D33:D35">
    <cfRule type="expression" dxfId="39" priority="38">
      <formula>LEFT(D33,2)="BB"</formula>
    </cfRule>
    <cfRule type="expression" dxfId="38" priority="37">
      <formula>LEFT(D33,2)="SB"</formula>
    </cfRule>
  </conditionalFormatting>
  <conditionalFormatting sqref="D34:D36">
    <cfRule type="expression" dxfId="37" priority="36">
      <formula>LEFT(D34,2)="BB"</formula>
    </cfRule>
    <cfRule type="expression" dxfId="36" priority="35">
      <formula>LEFT(D34,2)="SB"</formula>
    </cfRule>
  </conditionalFormatting>
  <conditionalFormatting sqref="D35:D37">
    <cfRule type="expression" dxfId="35" priority="34">
      <formula>LEFT(D35,2)="BB"</formula>
    </cfRule>
    <cfRule type="expression" dxfId="34" priority="33">
      <formula>LEFT(D35,2)="SB"</formula>
    </cfRule>
  </conditionalFormatting>
  <conditionalFormatting sqref="D36:D38">
    <cfRule type="expression" dxfId="33" priority="32">
      <formula>LEFT(D36,2)="BB"</formula>
    </cfRule>
    <cfRule type="expression" dxfId="32" priority="31">
      <formula>LEFT(D36,2)="SB"</formula>
    </cfRule>
  </conditionalFormatting>
  <conditionalFormatting sqref="D37:D39">
    <cfRule type="expression" dxfId="31" priority="30">
      <formula>LEFT(D37,2)="BB"</formula>
    </cfRule>
    <cfRule type="expression" dxfId="30" priority="29">
      <formula>LEFT(D37,2)="SB"</formula>
    </cfRule>
  </conditionalFormatting>
  <conditionalFormatting sqref="D38:D40">
    <cfRule type="expression" dxfId="29" priority="28">
      <formula>LEFT(D38,2)="BB"</formula>
    </cfRule>
    <cfRule type="expression" dxfId="28" priority="27">
      <formula>LEFT(D38,2)="SB"</formula>
    </cfRule>
  </conditionalFormatting>
  <conditionalFormatting sqref="D39:D41">
    <cfRule type="expression" dxfId="27" priority="26">
      <formula>LEFT(D39,2)="BB"</formula>
    </cfRule>
    <cfRule type="expression" dxfId="26" priority="25">
      <formula>LEFT(D39,2)="SB"</formula>
    </cfRule>
  </conditionalFormatting>
  <conditionalFormatting sqref="D40:D42">
    <cfRule type="expression" dxfId="25" priority="24">
      <formula>LEFT(D40,2)="BB"</formula>
    </cfRule>
    <cfRule type="expression" dxfId="24" priority="23">
      <formula>LEFT(D40,2)="SB"</formula>
    </cfRule>
  </conditionalFormatting>
  <conditionalFormatting sqref="D41:D43">
    <cfRule type="expression" dxfId="23" priority="21">
      <formula>LEFT(D41,2)="SB"</formula>
    </cfRule>
    <cfRule type="expression" dxfId="22" priority="22">
      <formula>LEFT(D41,2)="BB"</formula>
    </cfRule>
  </conditionalFormatting>
  <conditionalFormatting sqref="D42:D44">
    <cfRule type="expression" dxfId="21" priority="20">
      <formula>LEFT(D42,2)="BB"</formula>
    </cfRule>
    <cfRule type="expression" dxfId="20" priority="19">
      <formula>LEFT(D42,2)="SB"</formula>
    </cfRule>
  </conditionalFormatting>
  <conditionalFormatting sqref="D43:D45">
    <cfRule type="expression" dxfId="19" priority="18">
      <formula>LEFT(D43,2)="BB"</formula>
    </cfRule>
    <cfRule type="expression" dxfId="18" priority="17">
      <formula>LEFT(D43,2)="SB"</formula>
    </cfRule>
  </conditionalFormatting>
  <conditionalFormatting sqref="D44:D46">
    <cfRule type="expression" dxfId="17" priority="16">
      <formula>LEFT(D44,2)="BB"</formula>
    </cfRule>
    <cfRule type="expression" dxfId="16" priority="15">
      <formula>LEFT(D44,2)="SB"</formula>
    </cfRule>
  </conditionalFormatting>
  <conditionalFormatting sqref="D45:D47">
    <cfRule type="expression" dxfId="15" priority="14">
      <formula>LEFT(D45,2)="BB"</formula>
    </cfRule>
    <cfRule type="expression" dxfId="14" priority="13">
      <formula>LEFT(D45,2)="SB"</formula>
    </cfRule>
  </conditionalFormatting>
  <conditionalFormatting sqref="D46:D48">
    <cfRule type="expression" dxfId="13" priority="12">
      <formula>LEFT(D46,2)="BB"</formula>
    </cfRule>
    <cfRule type="expression" dxfId="12" priority="11">
      <formula>LEFT(D46,2)="SB"</formula>
    </cfRule>
  </conditionalFormatting>
  <conditionalFormatting sqref="D47:D49">
    <cfRule type="expression" dxfId="11" priority="10">
      <formula>LEFT(D47,2)="BB"</formula>
    </cfRule>
    <cfRule type="expression" dxfId="10" priority="9">
      <formula>LEFT(D47,2)="SB"</formula>
    </cfRule>
  </conditionalFormatting>
  <conditionalFormatting sqref="D48:D50">
    <cfRule type="expression" dxfId="9" priority="8">
      <formula>LEFT(D48,2)="BB"</formula>
    </cfRule>
    <cfRule type="expression" dxfId="8" priority="7">
      <formula>LEFT(D48,2)="SB"</formula>
    </cfRule>
  </conditionalFormatting>
  <conditionalFormatting sqref="D49:D51">
    <cfRule type="expression" dxfId="7" priority="6">
      <formula>LEFT(D49,2)="BB"</formula>
    </cfRule>
    <cfRule type="expression" dxfId="6" priority="5">
      <formula>LEFT(D49,2)="SB"</formula>
    </cfRule>
  </conditionalFormatting>
  <conditionalFormatting sqref="D50:D51">
    <cfRule type="expression" dxfId="5" priority="4">
      <formula>LEFT(D50,2)="BB"</formula>
    </cfRule>
    <cfRule type="expression" dxfId="4" priority="3">
      <formula>LEFT(D50,2)="SB"</formula>
    </cfRule>
  </conditionalFormatting>
  <conditionalFormatting sqref="D51:D52">
    <cfRule type="expression" dxfId="3" priority="1">
      <formula>LEFT(D51,2)="SB"</formula>
    </cfRule>
    <cfRule type="expression" dxfId="2" priority="2">
      <formula>LEFT(D51,2)="BB"</formula>
    </cfRule>
  </conditionalFormatting>
  <hyperlinks>
    <hyperlink ref="B4" location="THYBORØN_HELGOLAND" display="VAARPLAN THYBORØN - HELGOLAND" xr:uid="{9000DF6E-2755-4FC0-8BA0-5B1CC4BA09E5}"/>
    <hyperlink ref="B5" location="HELGOLAND_VLIELAND" display="VAARPLAN HELGOLAND - VLIELAND" xr:uid="{F8E6FAFB-5150-4E92-8381-510623EFA0CD}"/>
  </hyperlinks>
  <pageMargins left="0.7" right="0.7" top="0.75" bottom="0.75" header="0.3" footer="0.3"/>
  <pageSetup scale="63" fitToHeight="0" orientation="landscape" r:id="rId1"/>
  <rowBreaks count="1" manualBreakCount="1">
    <brk id="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BA39-6A67-47F1-AB94-A921F2D0E20A}">
  <sheetPr>
    <tabColor theme="5"/>
    <pageSetUpPr fitToPage="1"/>
  </sheetPr>
  <dimension ref="A1:I26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6" x14ac:dyDescent="0.45"/>
  <cols>
    <col min="1" max="1" width="2.796875" style="4" customWidth="1"/>
    <col min="2" max="2" width="3.296875" style="4" customWidth="1"/>
    <col min="3" max="4" width="30.796875" style="4" customWidth="1"/>
    <col min="5" max="8" width="15.69921875" style="4" customWidth="1"/>
    <col min="9" max="9" width="84.19921875" style="4" customWidth="1"/>
    <col min="10" max="16384" width="8.796875" style="4"/>
  </cols>
  <sheetData>
    <row r="1" spans="1:9" s="57" customFormat="1" x14ac:dyDescent="0.45"/>
    <row r="2" spans="1:9" s="57" customFormat="1" ht="17.5" x14ac:dyDescent="0.45">
      <c r="B2" s="44" t="s">
        <v>100</v>
      </c>
    </row>
    <row r="3" spans="1:9" s="57" customFormat="1" x14ac:dyDescent="0.45"/>
    <row r="4" spans="1:9" s="57" customFormat="1" ht="16.5" x14ac:dyDescent="0.45">
      <c r="B4" s="67" t="s">
        <v>156</v>
      </c>
    </row>
    <row r="5" spans="1:9" s="57" customFormat="1" x14ac:dyDescent="0.45">
      <c r="B5" s="59"/>
    </row>
    <row r="7" spans="1:9" ht="17.5" x14ac:dyDescent="0.45">
      <c r="B7" s="45" t="s">
        <v>157</v>
      </c>
      <c r="D7" s="5"/>
      <c r="E7" s="6" t="s">
        <v>95</v>
      </c>
      <c r="F7" s="7"/>
    </row>
    <row r="9" spans="1:9" s="10" customFormat="1" x14ac:dyDescent="0.45">
      <c r="A9" s="9">
        <v>0</v>
      </c>
      <c r="B9" s="46"/>
      <c r="C9" s="46" t="s">
        <v>88</v>
      </c>
      <c r="D9" s="46" t="s">
        <v>89</v>
      </c>
      <c r="E9" s="46" t="s">
        <v>90</v>
      </c>
      <c r="F9" s="46" t="s">
        <v>12</v>
      </c>
      <c r="G9" s="46" t="s">
        <v>91</v>
      </c>
      <c r="H9" s="46" t="s">
        <v>37</v>
      </c>
      <c r="I9" s="46" t="s">
        <v>92</v>
      </c>
    </row>
    <row r="10" spans="1:9" x14ac:dyDescent="0.45">
      <c r="B10" s="51">
        <v>1</v>
      </c>
      <c r="C10" s="51" t="s">
        <v>164</v>
      </c>
      <c r="D10" s="51" t="s">
        <v>78</v>
      </c>
      <c r="E10" s="52">
        <v>1</v>
      </c>
      <c r="F10" s="52">
        <v>5</v>
      </c>
      <c r="G10" s="53">
        <f t="shared" ref="G10:G23" si="0">IF(D10="","",E10/F10/24)</f>
        <v>8.3333333333333332E-3</v>
      </c>
      <c r="H10" s="54">
        <v>18</v>
      </c>
      <c r="I10" s="55" t="s">
        <v>76</v>
      </c>
    </row>
    <row r="11" spans="1:9" x14ac:dyDescent="0.45">
      <c r="B11" s="51">
        <f t="shared" ref="B11:B23" si="1">B10+1</f>
        <v>2</v>
      </c>
      <c r="C11" s="51" t="str">
        <f>IF(D11="","",IF(OR(LEFT(D10,2)="BB",LEFT(D10,2)="SB"),MID(D10,5,LEN(D10)),D10))</f>
        <v>Fl(2).G.5s (Groen)</v>
      </c>
      <c r="D11" s="51" t="s">
        <v>77</v>
      </c>
      <c r="E11" s="52">
        <v>0.5</v>
      </c>
      <c r="F11" s="52">
        <v>5</v>
      </c>
      <c r="G11" s="53">
        <f t="shared" si="0"/>
        <v>4.1666666666666666E-3</v>
      </c>
      <c r="H11" s="54">
        <v>320</v>
      </c>
      <c r="I11" s="55" t="s">
        <v>1</v>
      </c>
    </row>
    <row r="12" spans="1:9" x14ac:dyDescent="0.45">
      <c r="B12" s="51">
        <f t="shared" si="1"/>
        <v>3</v>
      </c>
      <c r="C12" s="51" t="str">
        <f t="shared" ref="C12:C23" si="2">IF(D12="","",IF(OR(LEFT(D11,2)="BB",LEFT(D11,2)="SB"),MID(D11,5,LEN(D11)),D11))</f>
        <v>Fl.G.3s (Groen)</v>
      </c>
      <c r="D12" s="51" t="s">
        <v>124</v>
      </c>
      <c r="E12" s="52">
        <v>2.5</v>
      </c>
      <c r="F12" s="52">
        <v>5</v>
      </c>
      <c r="G12" s="53">
        <f t="shared" si="0"/>
        <v>2.0833333333333332E-2</v>
      </c>
      <c r="H12" s="54">
        <v>265</v>
      </c>
      <c r="I12" s="55" t="s">
        <v>1</v>
      </c>
    </row>
    <row r="13" spans="1:9" x14ac:dyDescent="0.45">
      <c r="B13" s="51">
        <f t="shared" si="1"/>
        <v>4</v>
      </c>
      <c r="C13" s="51" t="str">
        <f t="shared" si="2"/>
        <v>Racon(T) - LFl.10s</v>
      </c>
      <c r="D13" s="51" t="s">
        <v>158</v>
      </c>
      <c r="E13" s="52">
        <v>171</v>
      </c>
      <c r="F13" s="52">
        <v>5</v>
      </c>
      <c r="G13" s="53">
        <f t="shared" si="0"/>
        <v>1.425</v>
      </c>
      <c r="H13" s="54">
        <v>209</v>
      </c>
      <c r="I13" s="55" t="s">
        <v>3</v>
      </c>
    </row>
    <row r="14" spans="1:9" x14ac:dyDescent="0.45">
      <c r="B14" s="51">
        <f t="shared" si="1"/>
        <v>5</v>
      </c>
      <c r="C14" s="51" t="str">
        <f t="shared" si="2"/>
        <v>DBU-W1</v>
      </c>
      <c r="D14" s="51" t="s">
        <v>159</v>
      </c>
      <c r="E14" s="52">
        <v>14</v>
      </c>
      <c r="F14" s="52">
        <v>5</v>
      </c>
      <c r="G14" s="53">
        <f t="shared" si="0"/>
        <v>0.11666666666666665</v>
      </c>
      <c r="H14" s="54">
        <v>192</v>
      </c>
      <c r="I14" s="55" t="s">
        <v>3</v>
      </c>
    </row>
    <row r="15" spans="1:9" x14ac:dyDescent="0.45">
      <c r="B15" s="51">
        <f t="shared" si="1"/>
        <v>6</v>
      </c>
      <c r="C15" s="51" t="str">
        <f t="shared" si="2"/>
        <v>EF-B - Iso 4s</v>
      </c>
      <c r="D15" s="51" t="s">
        <v>160</v>
      </c>
      <c r="E15" s="52">
        <v>55</v>
      </c>
      <c r="F15" s="52">
        <v>5</v>
      </c>
      <c r="G15" s="53">
        <f t="shared" si="0"/>
        <v>0.45833333333333331</v>
      </c>
      <c r="H15" s="54">
        <v>177</v>
      </c>
      <c r="I15" s="55" t="s">
        <v>42</v>
      </c>
    </row>
    <row r="16" spans="1:9" x14ac:dyDescent="0.45">
      <c r="B16" s="51">
        <f t="shared" si="1"/>
        <v>7</v>
      </c>
      <c r="C16" s="51" t="str">
        <f t="shared" si="2"/>
        <v>TE-B - Iso 4s</v>
      </c>
      <c r="D16" s="51" t="s">
        <v>149</v>
      </c>
      <c r="E16" s="52">
        <v>9</v>
      </c>
      <c r="F16" s="52">
        <v>5</v>
      </c>
      <c r="G16" s="53">
        <f t="shared" si="0"/>
        <v>7.4999999999999997E-2</v>
      </c>
      <c r="H16" s="54">
        <v>180</v>
      </c>
      <c r="I16" s="55" t="s">
        <v>3</v>
      </c>
    </row>
    <row r="17" spans="2:9" x14ac:dyDescent="0.45">
      <c r="B17" s="51">
        <f t="shared" si="1"/>
        <v>8</v>
      </c>
      <c r="C17" s="51" t="str">
        <f t="shared" si="2"/>
        <v>AM-Boei - VQ</v>
      </c>
      <c r="D17" s="51" t="s">
        <v>150</v>
      </c>
      <c r="E17" s="52">
        <v>5</v>
      </c>
      <c r="F17" s="52">
        <v>5</v>
      </c>
      <c r="G17" s="53">
        <f t="shared" si="0"/>
        <v>4.1666666666666664E-2</v>
      </c>
      <c r="H17" s="54">
        <v>268</v>
      </c>
      <c r="I17" s="55" t="s">
        <v>38</v>
      </c>
    </row>
    <row r="18" spans="2:9" x14ac:dyDescent="0.45">
      <c r="B18" s="51">
        <f t="shared" si="1"/>
        <v>9</v>
      </c>
      <c r="C18" s="51" t="str">
        <f t="shared" si="2"/>
        <v>BR-Boei - Q</v>
      </c>
      <c r="D18" s="51" t="s">
        <v>151</v>
      </c>
      <c r="E18" s="52">
        <v>7.6</v>
      </c>
      <c r="F18" s="52">
        <v>5</v>
      </c>
      <c r="G18" s="53">
        <f t="shared" si="0"/>
        <v>6.3333333333333339E-2</v>
      </c>
      <c r="H18" s="54">
        <v>250</v>
      </c>
      <c r="I18" s="55" t="s">
        <v>3</v>
      </c>
    </row>
    <row r="19" spans="2:9" x14ac:dyDescent="0.45">
      <c r="B19" s="51">
        <f t="shared" si="1"/>
        <v>10</v>
      </c>
      <c r="C19" s="51" t="str">
        <f t="shared" si="2"/>
        <v>TS-Boei - VQ</v>
      </c>
      <c r="D19" s="51" t="s">
        <v>152</v>
      </c>
      <c r="E19" s="52">
        <v>7.3</v>
      </c>
      <c r="F19" s="52">
        <v>5</v>
      </c>
      <c r="G19" s="53">
        <f t="shared" si="0"/>
        <v>6.083333333333333E-2</v>
      </c>
      <c r="H19" s="54">
        <v>255</v>
      </c>
      <c r="I19" s="55" t="s">
        <v>3</v>
      </c>
    </row>
    <row r="20" spans="2:9" x14ac:dyDescent="0.45">
      <c r="B20" s="51">
        <f t="shared" si="1"/>
        <v>11</v>
      </c>
      <c r="C20" s="51" t="str">
        <f t="shared" si="2"/>
        <v>Stolzenfels-Boei - VQ(9).10s</v>
      </c>
      <c r="D20" s="51" t="s">
        <v>153</v>
      </c>
      <c r="E20" s="52">
        <v>5</v>
      </c>
      <c r="F20" s="52">
        <v>5</v>
      </c>
      <c r="G20" s="53">
        <f t="shared" si="0"/>
        <v>4.1666666666666664E-2</v>
      </c>
      <c r="H20" s="54">
        <v>246</v>
      </c>
      <c r="I20" s="55" t="s">
        <v>3</v>
      </c>
    </row>
    <row r="21" spans="2:9" x14ac:dyDescent="0.45">
      <c r="B21" s="51">
        <f t="shared" si="1"/>
        <v>12</v>
      </c>
      <c r="C21" s="51" t="str">
        <f t="shared" si="2"/>
        <v>TG-Boei - Q(9).15s</v>
      </c>
      <c r="D21" s="51" t="s">
        <v>154</v>
      </c>
      <c r="E21" s="52">
        <v>5</v>
      </c>
      <c r="F21" s="52">
        <v>5</v>
      </c>
      <c r="G21" s="53">
        <f t="shared" si="0"/>
        <v>4.1666666666666664E-2</v>
      </c>
      <c r="H21" s="54">
        <v>229</v>
      </c>
      <c r="I21" s="55" t="s">
        <v>36</v>
      </c>
    </row>
    <row r="22" spans="2:9" x14ac:dyDescent="0.45">
      <c r="B22" s="51">
        <f t="shared" si="1"/>
        <v>13</v>
      </c>
      <c r="C22" s="51" t="str">
        <f t="shared" si="2"/>
        <v>53°21'N - 5°56'E</v>
      </c>
      <c r="D22" s="51" t="s">
        <v>155</v>
      </c>
      <c r="E22" s="52">
        <v>1.8</v>
      </c>
      <c r="F22" s="52">
        <v>5</v>
      </c>
      <c r="G22" s="53">
        <f t="shared" si="0"/>
        <v>1.4999999999999999E-2</v>
      </c>
      <c r="H22" s="54">
        <v>137</v>
      </c>
      <c r="I22" s="55" t="s">
        <v>36</v>
      </c>
    </row>
    <row r="23" spans="2:9" ht="32" x14ac:dyDescent="0.45">
      <c r="B23" s="51">
        <f t="shared" si="1"/>
        <v>14</v>
      </c>
      <c r="C23" s="51" t="str">
        <f t="shared" si="2"/>
        <v>ZS 2A-Boei - (Rood) 6s</v>
      </c>
      <c r="D23" s="51" t="s">
        <v>0</v>
      </c>
      <c r="E23" s="52">
        <v>7</v>
      </c>
      <c r="F23" s="52">
        <v>5</v>
      </c>
      <c r="G23" s="53">
        <f t="shared" si="0"/>
        <v>5.8333333333333327E-2</v>
      </c>
      <c r="H23" s="54"/>
      <c r="I23" s="55" t="s">
        <v>84</v>
      </c>
    </row>
    <row r="24" spans="2:9" s="17" customFormat="1" x14ac:dyDescent="0.45">
      <c r="B24" s="47"/>
      <c r="C24" s="47" t="s">
        <v>93</v>
      </c>
      <c r="D24" s="47"/>
      <c r="E24" s="48">
        <f>SUM(E10:E23)</f>
        <v>291.70000000000005</v>
      </c>
      <c r="F24" s="48">
        <f>SUMPRODUCT(E10:E23,F10:F23)/E24</f>
        <v>4.9999999999999991</v>
      </c>
      <c r="G24" s="49">
        <f>SUM(G10:G23)</f>
        <v>2.4308333333333336</v>
      </c>
      <c r="H24" s="50"/>
      <c r="I24" s="47"/>
    </row>
    <row r="26" spans="2:9" x14ac:dyDescent="0.45">
      <c r="B26" s="58" t="s">
        <v>75</v>
      </c>
    </row>
  </sheetData>
  <conditionalFormatting sqref="D10:D23">
    <cfRule type="expression" dxfId="1" priority="1">
      <formula>LEFT(D10,2)="SB"</formula>
    </cfRule>
    <cfRule type="expression" dxfId="0" priority="2">
      <formula>LEFT(D10,2)="BB"</formula>
    </cfRule>
  </conditionalFormatting>
  <hyperlinks>
    <hyperlink ref="B4" location="THYBORØN_VLIELAND" display="VAARPLAN THYBORØN - VLIELAND" xr:uid="{533A54D8-B353-486E-8498-3805CBC36722}"/>
  </hyperlinks>
  <pageMargins left="0.7" right="0.7" top="0.75" bottom="0.75" header="0.3" footer="0.3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12</vt:i4>
      </vt:variant>
    </vt:vector>
  </HeadingPairs>
  <TitlesOfParts>
    <vt:vector size="19" baseType="lpstr">
      <vt:lpstr>NOORDELIJKE RICHTING</vt:lpstr>
      <vt:lpstr>VLIELAND - NOORWEGEN</vt:lpstr>
      <vt:lpstr>NOORD VIA HELGOLAND</vt:lpstr>
      <vt:lpstr>NOORD VIA THYBORØN</vt:lpstr>
      <vt:lpstr>ZUIDELIJKE RICHTING</vt:lpstr>
      <vt:lpstr>ZUID VIA HELGOLAND</vt:lpstr>
      <vt:lpstr>THYBORØN - VLIELAND</vt:lpstr>
      <vt:lpstr>HELGOLAND_KRISTIANSAND</vt:lpstr>
      <vt:lpstr>HELGOLAND_MANDAL</vt:lpstr>
      <vt:lpstr>HELGOLAND_THYBORØN</vt:lpstr>
      <vt:lpstr>HELGOLAND_VLIELAND</vt:lpstr>
      <vt:lpstr>THYBORØN_HELGOLAND</vt:lpstr>
      <vt:lpstr>THYBORØN_KRISTIANSAND</vt:lpstr>
      <vt:lpstr>THYBORØN_MANDAL</vt:lpstr>
      <vt:lpstr>THYBORØN_VLIELAND</vt:lpstr>
      <vt:lpstr>VLIELAND_HELGOLAND</vt:lpstr>
      <vt:lpstr>VLIELAND_KRISTIANSAND</vt:lpstr>
      <vt:lpstr>VLIELAND_MANDAL</vt:lpstr>
      <vt:lpstr>VLIELAND_THYBORØN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Lots R.S. (Renata)</dc:creator>
  <cp:lastModifiedBy>Renata Lots</cp:lastModifiedBy>
  <cp:lastPrinted>2024-08-02T08:18:09Z</cp:lastPrinted>
  <dcterms:created xsi:type="dcterms:W3CDTF">2022-05-25T12:57:08Z</dcterms:created>
  <dcterms:modified xsi:type="dcterms:W3CDTF">2026-06-01T19:39:51Z</dcterms:modified>
</cp:coreProperties>
</file>